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goldberge\Dropbox\GOLDBERG LAB\Manuscripts\Kaneko et al - 2020 - 1\Kaneko et al Shared Folder\Scn1a project\Kaneko et al - Cell Reports submission\Production\G-Hub Data\"/>
    </mc:Choice>
  </mc:AlternateContent>
  <xr:revisionPtr revIDLastSave="0" documentId="13_ncr:1_{675A5EE7-10F8-4E2A-98CB-FEA7772AD5AC}" xr6:coauthVersionLast="47" xr6:coauthVersionMax="47" xr10:uidLastSave="{00000000-0000-0000-0000-000000000000}"/>
  <bookViews>
    <workbookView xWindow="-108" yWindow="-108" windowWidth="23256" windowHeight="12576" tabRatio="628" xr2:uid="{00000000-000D-0000-FFFF-FFFF00000000}"/>
  </bookViews>
  <sheets>
    <sheet name="Synaptic Transmission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7" i="6" l="1"/>
  <c r="E176" i="6"/>
  <c r="E157" i="6"/>
  <c r="E156" i="6"/>
  <c r="E119" i="6"/>
  <c r="E118" i="6"/>
  <c r="E90" i="6"/>
  <c r="E89" i="6"/>
  <c r="E29" i="6"/>
  <c r="E28" i="6"/>
  <c r="D177" i="6" l="1"/>
  <c r="D176" i="6" l="1"/>
  <c r="N172" i="6" l="1"/>
  <c r="M172" i="6"/>
  <c r="L89" i="6" l="1"/>
  <c r="I89" i="6"/>
  <c r="L90" i="6"/>
  <c r="I90" i="6"/>
  <c r="L177" i="6" l="1"/>
  <c r="L176" i="6"/>
  <c r="I177" i="6"/>
  <c r="I176" i="6"/>
  <c r="I157" i="6"/>
  <c r="I156" i="6"/>
  <c r="L157" i="6"/>
  <c r="L156" i="6"/>
  <c r="L119" i="6"/>
  <c r="L118" i="6"/>
  <c r="L28" i="6"/>
  <c r="I119" i="6"/>
  <c r="I118" i="6"/>
  <c r="I29" i="6"/>
  <c r="L29" i="6"/>
  <c r="I28" i="6"/>
  <c r="J112" i="6" l="1"/>
  <c r="H86" i="6"/>
  <c r="H85" i="6" l="1"/>
  <c r="G85" i="6"/>
  <c r="H80" i="6"/>
  <c r="K78" i="6" l="1"/>
  <c r="H18" i="6" l="1"/>
  <c r="H19" i="6"/>
  <c r="N130" i="6" l="1"/>
  <c r="H29" i="6" l="1"/>
  <c r="G29" i="6"/>
  <c r="F29" i="6"/>
  <c r="F28" i="6"/>
  <c r="G28" i="6"/>
  <c r="H28" i="6"/>
  <c r="H90" i="6"/>
  <c r="J90" i="6"/>
  <c r="K90" i="6"/>
  <c r="M90" i="6"/>
  <c r="N90" i="6"/>
  <c r="G90" i="6"/>
  <c r="F90" i="6"/>
  <c r="H89" i="6"/>
  <c r="F89" i="6"/>
  <c r="G89" i="6"/>
  <c r="J89" i="6"/>
  <c r="K89" i="6"/>
  <c r="M89" i="6"/>
  <c r="N89" i="6"/>
  <c r="H119" i="6"/>
  <c r="J119" i="6"/>
  <c r="K119" i="6"/>
  <c r="M119" i="6"/>
  <c r="N119" i="6"/>
  <c r="G119" i="6"/>
  <c r="F119" i="6"/>
  <c r="F118" i="6"/>
  <c r="G118" i="6"/>
  <c r="H118" i="6"/>
  <c r="J118" i="6"/>
  <c r="K118" i="6"/>
  <c r="M118" i="6"/>
  <c r="N118" i="6"/>
  <c r="D156" i="6"/>
  <c r="H177" i="6"/>
  <c r="J177" i="6"/>
  <c r="K177" i="6"/>
  <c r="G177" i="6"/>
  <c r="F177" i="6"/>
  <c r="F176" i="6"/>
  <c r="G176" i="6"/>
  <c r="H176" i="6"/>
  <c r="J176" i="6"/>
  <c r="K176" i="6"/>
  <c r="H157" i="6"/>
  <c r="J157" i="6"/>
  <c r="K157" i="6"/>
  <c r="M157" i="6"/>
  <c r="N157" i="6"/>
  <c r="G157" i="6"/>
  <c r="F157" i="6"/>
  <c r="F156" i="6"/>
  <c r="G156" i="6"/>
  <c r="H156" i="6"/>
  <c r="J156" i="6"/>
  <c r="K156" i="6"/>
  <c r="M156" i="6"/>
  <c r="N156" i="6"/>
  <c r="D157" i="6"/>
  <c r="M162" i="6" l="1"/>
  <c r="N161" i="6"/>
  <c r="M161" i="6"/>
  <c r="M177" i="6" l="1"/>
  <c r="M176" i="6"/>
  <c r="N177" i="6"/>
  <c r="N176" i="6"/>
  <c r="N10" i="6" l="1"/>
  <c r="M10" i="6"/>
  <c r="K10" i="6"/>
  <c r="J10" i="6"/>
  <c r="J29" i="6" s="1"/>
  <c r="J28" i="6" l="1"/>
  <c r="K29" i="6"/>
  <c r="K28" i="6"/>
  <c r="M28" i="6"/>
  <c r="M29" i="6"/>
  <c r="N28" i="6"/>
  <c r="N29" i="6"/>
</calcChain>
</file>

<file path=xl/sharedStrings.xml><?xml version="1.0" encoding="utf-8"?>
<sst xmlns="http://schemas.openxmlformats.org/spreadsheetml/2006/main" count="180" uniqueCount="75">
  <si>
    <t>M#1-M#2</t>
  </si>
  <si>
    <t>E#1-M#2</t>
  </si>
  <si>
    <t>M#2-M#1</t>
  </si>
  <si>
    <t>M#2-E#1</t>
  </si>
  <si>
    <t>M#1-E#2</t>
  </si>
  <si>
    <t>E#2-E#1</t>
  </si>
  <si>
    <t>M#1-E#1</t>
  </si>
  <si>
    <t>E#1-E#2</t>
  </si>
  <si>
    <t>E#2-M#1</t>
  </si>
  <si>
    <t>E#1-M#1</t>
  </si>
  <si>
    <t>E#2-M#2</t>
  </si>
  <si>
    <t>G#2-E#1</t>
  </si>
  <si>
    <t>G#2-E#2</t>
  </si>
  <si>
    <t>G#2-M#1</t>
  </si>
  <si>
    <t>20 Hz</t>
  </si>
  <si>
    <t>Failure Rate</t>
  </si>
  <si>
    <t>PPR</t>
  </si>
  <si>
    <t>M#1-G#2</t>
  </si>
  <si>
    <t>M#1-G#1</t>
  </si>
  <si>
    <t>M#2-E#2</t>
  </si>
  <si>
    <t>M#2-G#1</t>
  </si>
  <si>
    <t>M#2-G#2</t>
  </si>
  <si>
    <t>G#2-M#2</t>
  </si>
  <si>
    <t>E#2-G#1</t>
  </si>
  <si>
    <t>Cell#4-Cell#1</t>
  </si>
  <si>
    <t>Cell#3-Cell#1</t>
  </si>
  <si>
    <t>Cell#2-Cell#1</t>
  </si>
  <si>
    <t>Cell#2-Cell#3</t>
  </si>
  <si>
    <t>Cell#2-Cell#4</t>
  </si>
  <si>
    <t>Cell#2-Cell#6</t>
  </si>
  <si>
    <t>Cell#2-Cell#5</t>
  </si>
  <si>
    <t>Cell#1-Cell#2</t>
  </si>
  <si>
    <t>Cell#1-Cell#6</t>
  </si>
  <si>
    <t>Cell#3-Cell#2</t>
  </si>
  <si>
    <t>Cell#3-Cell#4</t>
  </si>
  <si>
    <t>Cell#6-Cell#2</t>
  </si>
  <si>
    <t>Cell#6-Cell#4</t>
  </si>
  <si>
    <t>Cell#5-Cell#4</t>
  </si>
  <si>
    <t>Cell#3-Cell#6</t>
  </si>
  <si>
    <t>Cell#4-Cell#2</t>
  </si>
  <si>
    <t>Cell#5-Cell#1</t>
  </si>
  <si>
    <t>Cell#5-Cell#6</t>
  </si>
  <si>
    <t>Cell#6-Cell#1</t>
  </si>
  <si>
    <t>Cell#6-Cell#3</t>
  </si>
  <si>
    <t>Cell#6-Cell#5</t>
  </si>
  <si>
    <t>Cell#4-Cell#5</t>
  </si>
  <si>
    <t>Cell#4-Cell#6</t>
  </si>
  <si>
    <t>Cell#4-Cell#3</t>
  </si>
  <si>
    <t>Cell#1-Cell#3</t>
  </si>
  <si>
    <t>Cell#1-Cell#5</t>
  </si>
  <si>
    <t>Cell#5-Cell#2</t>
  </si>
  <si>
    <t>Cell#5-Cell#3</t>
  </si>
  <si>
    <t>Cell#1-Cell#4</t>
    <phoneticPr fontId="1"/>
  </si>
  <si>
    <t>Cell#3-Cell#2</t>
    <phoneticPr fontId="1"/>
  </si>
  <si>
    <t>Cell#3-Cell#4</t>
    <phoneticPr fontId="1"/>
  </si>
  <si>
    <t>Cell#3-Cell#5</t>
    <phoneticPr fontId="1"/>
  </si>
  <si>
    <t>Cell#3-Cell#6</t>
    <phoneticPr fontId="1"/>
  </si>
  <si>
    <t>WT P35-56</t>
    <phoneticPr fontId="1"/>
  </si>
  <si>
    <t>40 Hz</t>
    <phoneticPr fontId="1"/>
  </si>
  <si>
    <t>120 Hz</t>
    <phoneticPr fontId="1"/>
  </si>
  <si>
    <t>Group</t>
  </si>
  <si>
    <t>Age
(Days)</t>
  </si>
  <si>
    <r>
      <rPr>
        <b/>
        <i/>
        <sz val="10"/>
        <color rgb="FFDF912F"/>
        <rFont val="Calibri"/>
        <family val="2"/>
        <scheme val="minor"/>
      </rPr>
      <t>Scn1a</t>
    </r>
    <r>
      <rPr>
        <b/>
        <sz val="10"/>
        <color rgb="FFDF912F"/>
        <rFont val="Calibri"/>
        <family val="2"/>
        <scheme val="minor"/>
      </rPr>
      <t>+/- P16-21 SUDEP</t>
    </r>
  </si>
  <si>
    <r>
      <rPr>
        <b/>
        <i/>
        <sz val="10"/>
        <color rgb="FF00ABEB"/>
        <rFont val="Calibri"/>
        <family val="2"/>
        <scheme val="minor"/>
      </rPr>
      <t>Scn1a</t>
    </r>
    <r>
      <rPr>
        <b/>
        <sz val="10"/>
        <color rgb="FF00ABEB"/>
        <rFont val="Calibri"/>
        <family val="2"/>
        <scheme val="minor"/>
      </rPr>
      <t>+/- P16-21 SURVIVOR</t>
    </r>
  </si>
  <si>
    <r>
      <rPr>
        <b/>
        <i/>
        <sz val="10"/>
        <color rgb="FF4669AA"/>
        <rFont val="Calibri"/>
        <family val="2"/>
        <scheme val="minor"/>
      </rPr>
      <t>Scn1a</t>
    </r>
    <r>
      <rPr>
        <b/>
        <sz val="10"/>
        <color rgb="FF4669AA"/>
        <rFont val="Calibri"/>
        <family val="2"/>
        <scheme val="minor"/>
      </rPr>
      <t>+/- P35-56</t>
    </r>
  </si>
  <si>
    <t>WT P16-21</t>
  </si>
  <si>
    <t>n</t>
  </si>
  <si>
    <t>mean</t>
  </si>
  <si>
    <t>Synapse ID</t>
  </si>
  <si>
    <t>1st uIPSC Amplitude
(pA)</t>
  </si>
  <si>
    <t>Latency
(ms)</t>
  </si>
  <si>
    <t>1st</t>
  </si>
  <si>
    <t>Final (5th)</t>
  </si>
  <si>
    <t>5th</t>
  </si>
  <si>
    <t>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</si>
</sst>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mm/dd/yy;@"/>
    <numFmt numFmtId="166" formatCode="0.000"/>
  </numFmts>
  <fonts count="13"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rgb="FFDF912F"/>
      <name val="Calibri"/>
      <family val="2"/>
      <scheme val="minor"/>
    </font>
    <font>
      <b/>
      <i/>
      <sz val="10"/>
      <color rgb="FFDF912F"/>
      <name val="Calibri"/>
      <family val="2"/>
      <scheme val="minor"/>
    </font>
    <font>
      <b/>
      <i/>
      <sz val="10"/>
      <color rgb="FF00ABEB"/>
      <name val="Calibri"/>
      <family val="2"/>
      <scheme val="minor"/>
    </font>
    <font>
      <b/>
      <sz val="10"/>
      <color rgb="FF00ABEB"/>
      <name val="Calibri"/>
      <family val="2"/>
      <scheme val="minor"/>
    </font>
    <font>
      <b/>
      <i/>
      <sz val="10"/>
      <color rgb="FF4669AA"/>
      <name val="Calibri"/>
      <family val="2"/>
      <scheme val="minor"/>
    </font>
    <font>
      <b/>
      <sz val="10"/>
      <color rgb="FF4669AA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919395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/>
    <xf numFmtId="165" fontId="7" fillId="0" borderId="0" xfId="0" applyNumberFormat="1" applyFont="1" applyFill="1" applyBorder="1" applyAlignment="1"/>
    <xf numFmtId="165" fontId="9" fillId="0" borderId="0" xfId="0" applyNumberFormat="1" applyFont="1" applyFill="1" applyBorder="1" applyAlignment="1"/>
    <xf numFmtId="165" fontId="11" fillId="0" borderId="0" xfId="0" applyNumberFormat="1" applyFont="1" applyFill="1" applyBorder="1" applyAlignment="1"/>
    <xf numFmtId="165" fontId="10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12" fillId="0" borderId="2" xfId="0" applyFont="1" applyFill="1" applyBorder="1" applyAlignment="1"/>
    <xf numFmtId="0" fontId="12" fillId="0" borderId="1" xfId="0" applyFont="1" applyFill="1" applyBorder="1" applyAlignment="1"/>
    <xf numFmtId="0" fontId="12" fillId="0" borderId="0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2" fontId="12" fillId="0" borderId="0" xfId="0" applyNumberFormat="1" applyFont="1" applyFill="1" applyBorder="1" applyAlignment="1"/>
    <xf numFmtId="166" fontId="12" fillId="0" borderId="0" xfId="0" applyNumberFormat="1" applyFont="1" applyFill="1" applyBorder="1" applyAlignment="1"/>
    <xf numFmtId="166" fontId="12" fillId="0" borderId="1" xfId="0" applyNumberFormat="1" applyFont="1" applyFill="1" applyBorder="1" applyAlignment="1"/>
    <xf numFmtId="164" fontId="12" fillId="0" borderId="2" xfId="0" applyNumberFormat="1" applyFont="1" applyFill="1" applyBorder="1" applyAlignment="1"/>
    <xf numFmtId="2" fontId="12" fillId="0" borderId="1" xfId="0" applyNumberFormat="1" applyFont="1" applyFill="1" applyBorder="1" applyAlignment="1"/>
    <xf numFmtId="1" fontId="12" fillId="0" borderId="2" xfId="0" applyNumberFormat="1" applyFont="1" applyFill="1" applyBorder="1" applyAlignment="1"/>
    <xf numFmtId="1" fontId="12" fillId="0" borderId="1" xfId="0" applyNumberFormat="1" applyFont="1" applyFill="1" applyBorder="1" applyAlignment="1"/>
    <xf numFmtId="1" fontId="12" fillId="0" borderId="0" xfId="0" applyNumberFormat="1" applyFont="1" applyFill="1" applyBorder="1" applyAlignment="1"/>
    <xf numFmtId="2" fontId="12" fillId="0" borderId="2" xfId="0" applyNumberFormat="1" applyFont="1" applyFill="1" applyBorder="1" applyAlignment="1"/>
    <xf numFmtId="0" fontId="2" fillId="0" borderId="0" xfId="0" applyFont="1" applyAlignment="1"/>
    <xf numFmtId="16" fontId="12" fillId="0" borderId="0" xfId="0" applyNumberFormat="1" applyFont="1" applyFill="1" applyBorder="1" applyAlignment="1"/>
    <xf numFmtId="0" fontId="12" fillId="0" borderId="0" xfId="0" applyFont="1" applyAlignment="1"/>
    <xf numFmtId="0" fontId="12" fillId="0" borderId="1" xfId="0" applyFont="1" applyFill="1" applyBorder="1" applyAlignment="1">
      <alignment horizontal="center" wrapText="1"/>
    </xf>
    <xf numFmtId="2" fontId="12" fillId="0" borderId="0" xfId="0" applyNumberFormat="1" applyFont="1" applyFill="1" applyBorder="1" applyAlignment="1">
      <alignment horizontal="center" wrapText="1"/>
    </xf>
    <xf numFmtId="166" fontId="12" fillId="0" borderId="0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19395"/>
      <color rgb="FF4669AA"/>
      <color rgb="FF00ABEB"/>
      <color rgb="FFDF91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77"/>
  <sheetViews>
    <sheetView tabSelected="1" zoomScaleNormal="100" workbookViewId="0">
      <pane xSplit="3" ySplit="3" topLeftCell="D4" activePane="bottomRight" state="frozen"/>
      <selection pane="topRight" activeCell="H1" sqref="H1"/>
      <selection pane="bottomLeft" activeCell="A2" sqref="A2"/>
      <selection pane="bottomRight" activeCell="C26" sqref="C26"/>
    </sheetView>
  </sheetViews>
  <sheetFormatPr defaultColWidth="8.88671875" defaultRowHeight="13.8"/>
  <cols>
    <col min="1" max="1" width="8.77734375" style="10" customWidth="1"/>
    <col min="2" max="2" width="5.77734375" style="10" bestFit="1" customWidth="1"/>
    <col min="3" max="3" width="15.33203125" style="10" customWidth="1"/>
    <col min="4" max="4" width="9.109375" style="11" bestFit="1" customWidth="1"/>
    <col min="5" max="5" width="7.6640625" style="12" customWidth="1"/>
    <col min="6" max="6" width="7.6640625" style="15" customWidth="1"/>
    <col min="7" max="7" width="7.6640625" style="16" customWidth="1"/>
    <col min="8" max="8" width="7.6640625" style="17" customWidth="1"/>
    <col min="9" max="9" width="7.6640625" style="15" customWidth="1"/>
    <col min="10" max="10" width="7.6640625" style="16" customWidth="1"/>
    <col min="11" max="11" width="7.6640625" style="17" customWidth="1"/>
    <col min="12" max="12" width="7.6640625" style="15" customWidth="1"/>
    <col min="13" max="14" width="7.6640625" style="16" customWidth="1"/>
    <col min="15" max="212" width="9.109375" style="10"/>
    <col min="213" max="213" width="16.109375" style="10" bestFit="1" customWidth="1"/>
    <col min="214" max="217" width="9.109375" style="10"/>
    <col min="218" max="218" width="19.88671875" style="10" customWidth="1"/>
    <col min="219" max="468" width="9.109375" style="10"/>
    <col min="469" max="469" width="16.109375" style="10" bestFit="1" customWidth="1"/>
    <col min="470" max="473" width="9.109375" style="10"/>
    <col min="474" max="474" width="19.88671875" style="10" customWidth="1"/>
    <col min="475" max="724" width="9.109375" style="10"/>
    <col min="725" max="725" width="16.109375" style="10" bestFit="1" customWidth="1"/>
    <col min="726" max="729" width="9.109375" style="10"/>
    <col min="730" max="730" width="19.88671875" style="10" customWidth="1"/>
    <col min="731" max="980" width="9.109375" style="10"/>
    <col min="981" max="981" width="16.109375" style="10" bestFit="1" customWidth="1"/>
    <col min="982" max="985" width="9.109375" style="10"/>
    <col min="986" max="986" width="19.88671875" style="10" customWidth="1"/>
    <col min="987" max="1236" width="9.109375" style="10"/>
    <col min="1237" max="1237" width="16.109375" style="10" bestFit="1" customWidth="1"/>
    <col min="1238" max="1241" width="9.109375" style="10"/>
    <col min="1242" max="1242" width="19.88671875" style="10" customWidth="1"/>
    <col min="1243" max="1492" width="9.109375" style="10"/>
    <col min="1493" max="1493" width="16.109375" style="10" bestFit="1" customWidth="1"/>
    <col min="1494" max="1497" width="9.109375" style="10"/>
    <col min="1498" max="1498" width="19.88671875" style="10" customWidth="1"/>
    <col min="1499" max="1748" width="9.109375" style="10"/>
    <col min="1749" max="1749" width="16.109375" style="10" bestFit="1" customWidth="1"/>
    <col min="1750" max="1753" width="9.109375" style="10"/>
    <col min="1754" max="1754" width="19.88671875" style="10" customWidth="1"/>
    <col min="1755" max="2004" width="9.109375" style="10"/>
    <col min="2005" max="2005" width="16.109375" style="10" bestFit="1" customWidth="1"/>
    <col min="2006" max="2009" width="9.109375" style="10"/>
    <col min="2010" max="2010" width="19.88671875" style="10" customWidth="1"/>
    <col min="2011" max="2260" width="9.109375" style="10"/>
    <col min="2261" max="2261" width="16.109375" style="10" bestFit="1" customWidth="1"/>
    <col min="2262" max="2265" width="9.109375" style="10"/>
    <col min="2266" max="2266" width="19.88671875" style="10" customWidth="1"/>
    <col min="2267" max="2516" width="9.109375" style="10"/>
    <col min="2517" max="2517" width="16.109375" style="10" bestFit="1" customWidth="1"/>
    <col min="2518" max="2521" width="9.109375" style="10"/>
    <col min="2522" max="2522" width="19.88671875" style="10" customWidth="1"/>
    <col min="2523" max="2772" width="9.109375" style="10"/>
    <col min="2773" max="2773" width="16.109375" style="10" bestFit="1" customWidth="1"/>
    <col min="2774" max="2777" width="9.109375" style="10"/>
    <col min="2778" max="2778" width="19.88671875" style="10" customWidth="1"/>
    <col min="2779" max="3028" width="9.109375" style="10"/>
    <col min="3029" max="3029" width="16.109375" style="10" bestFit="1" customWidth="1"/>
    <col min="3030" max="3033" width="9.109375" style="10"/>
    <col min="3034" max="3034" width="19.88671875" style="10" customWidth="1"/>
    <col min="3035" max="3284" width="9.109375" style="10"/>
    <col min="3285" max="3285" width="16.109375" style="10" bestFit="1" customWidth="1"/>
    <col min="3286" max="3289" width="9.109375" style="10"/>
    <col min="3290" max="3290" width="19.88671875" style="10" customWidth="1"/>
    <col min="3291" max="3540" width="9.109375" style="10"/>
    <col min="3541" max="3541" width="16.109375" style="10" bestFit="1" customWidth="1"/>
    <col min="3542" max="3545" width="9.109375" style="10"/>
    <col min="3546" max="3546" width="19.88671875" style="10" customWidth="1"/>
    <col min="3547" max="3796" width="9.109375" style="10"/>
    <col min="3797" max="3797" width="16.109375" style="10" bestFit="1" customWidth="1"/>
    <col min="3798" max="3801" width="9.109375" style="10"/>
    <col min="3802" max="3802" width="19.88671875" style="10" customWidth="1"/>
    <col min="3803" max="4052" width="9.109375" style="10"/>
    <col min="4053" max="4053" width="16.109375" style="10" bestFit="1" customWidth="1"/>
    <col min="4054" max="4057" width="9.109375" style="10"/>
    <col min="4058" max="4058" width="19.88671875" style="10" customWidth="1"/>
    <col min="4059" max="4308" width="9.109375" style="10"/>
    <col min="4309" max="4309" width="16.109375" style="10" bestFit="1" customWidth="1"/>
    <col min="4310" max="4313" width="9.109375" style="10"/>
    <col min="4314" max="4314" width="19.88671875" style="10" customWidth="1"/>
    <col min="4315" max="4564" width="9.109375" style="10"/>
    <col min="4565" max="4565" width="16.109375" style="10" bestFit="1" customWidth="1"/>
    <col min="4566" max="4569" width="9.109375" style="10"/>
    <col min="4570" max="4570" width="19.88671875" style="10" customWidth="1"/>
    <col min="4571" max="4820" width="9.109375" style="10"/>
    <col min="4821" max="4821" width="16.109375" style="10" bestFit="1" customWidth="1"/>
    <col min="4822" max="4825" width="9.109375" style="10"/>
    <col min="4826" max="4826" width="19.88671875" style="10" customWidth="1"/>
    <col min="4827" max="5076" width="9.109375" style="10"/>
    <col min="5077" max="5077" width="16.109375" style="10" bestFit="1" customWidth="1"/>
    <col min="5078" max="5081" width="9.109375" style="10"/>
    <col min="5082" max="5082" width="19.88671875" style="10" customWidth="1"/>
    <col min="5083" max="5332" width="9.109375" style="10"/>
    <col min="5333" max="5333" width="16.109375" style="10" bestFit="1" customWidth="1"/>
    <col min="5334" max="5337" width="9.109375" style="10"/>
    <col min="5338" max="5338" width="19.88671875" style="10" customWidth="1"/>
    <col min="5339" max="5588" width="9.109375" style="10"/>
    <col min="5589" max="5589" width="16.109375" style="10" bestFit="1" customWidth="1"/>
    <col min="5590" max="5593" width="9.109375" style="10"/>
    <col min="5594" max="5594" width="19.88671875" style="10" customWidth="1"/>
    <col min="5595" max="5844" width="9.109375" style="10"/>
    <col min="5845" max="5845" width="16.109375" style="10" bestFit="1" customWidth="1"/>
    <col min="5846" max="5849" width="9.109375" style="10"/>
    <col min="5850" max="5850" width="19.88671875" style="10" customWidth="1"/>
    <col min="5851" max="6100" width="9.109375" style="10"/>
    <col min="6101" max="6101" width="16.109375" style="10" bestFit="1" customWidth="1"/>
    <col min="6102" max="6105" width="9.109375" style="10"/>
    <col min="6106" max="6106" width="19.88671875" style="10" customWidth="1"/>
    <col min="6107" max="6356" width="9.109375" style="10"/>
    <col min="6357" max="6357" width="16.109375" style="10" bestFit="1" customWidth="1"/>
    <col min="6358" max="6361" width="9.109375" style="10"/>
    <col min="6362" max="6362" width="19.88671875" style="10" customWidth="1"/>
    <col min="6363" max="6612" width="9.109375" style="10"/>
    <col min="6613" max="6613" width="16.109375" style="10" bestFit="1" customWidth="1"/>
    <col min="6614" max="6617" width="9.109375" style="10"/>
    <col min="6618" max="6618" width="19.88671875" style="10" customWidth="1"/>
    <col min="6619" max="6868" width="9.109375" style="10"/>
    <col min="6869" max="6869" width="16.109375" style="10" bestFit="1" customWidth="1"/>
    <col min="6870" max="6873" width="9.109375" style="10"/>
    <col min="6874" max="6874" width="19.88671875" style="10" customWidth="1"/>
    <col min="6875" max="7124" width="9.109375" style="10"/>
    <col min="7125" max="7125" width="16.109375" style="10" bestFit="1" customWidth="1"/>
    <col min="7126" max="7129" width="9.109375" style="10"/>
    <col min="7130" max="7130" width="19.88671875" style="10" customWidth="1"/>
    <col min="7131" max="7380" width="9.109375" style="10"/>
    <col min="7381" max="7381" width="16.109375" style="10" bestFit="1" customWidth="1"/>
    <col min="7382" max="7385" width="9.109375" style="10"/>
    <col min="7386" max="7386" width="19.88671875" style="10" customWidth="1"/>
    <col min="7387" max="7636" width="9.109375" style="10"/>
    <col min="7637" max="7637" width="16.109375" style="10" bestFit="1" customWidth="1"/>
    <col min="7638" max="7641" width="9.109375" style="10"/>
    <col min="7642" max="7642" width="19.88671875" style="10" customWidth="1"/>
    <col min="7643" max="7892" width="9.109375" style="10"/>
    <col min="7893" max="7893" width="16.109375" style="10" bestFit="1" customWidth="1"/>
    <col min="7894" max="7897" width="9.109375" style="10"/>
    <col min="7898" max="7898" width="19.88671875" style="10" customWidth="1"/>
    <col min="7899" max="8148" width="9.109375" style="10"/>
    <col min="8149" max="8149" width="16.109375" style="10" bestFit="1" customWidth="1"/>
    <col min="8150" max="8153" width="9.109375" style="10"/>
    <col min="8154" max="8154" width="19.88671875" style="10" customWidth="1"/>
    <col min="8155" max="8404" width="9.109375" style="10"/>
    <col min="8405" max="8405" width="16.109375" style="10" bestFit="1" customWidth="1"/>
    <col min="8406" max="8409" width="9.109375" style="10"/>
    <col min="8410" max="8410" width="19.88671875" style="10" customWidth="1"/>
    <col min="8411" max="8660" width="9.109375" style="10"/>
    <col min="8661" max="8661" width="16.109375" style="10" bestFit="1" customWidth="1"/>
    <col min="8662" max="8665" width="9.109375" style="10"/>
    <col min="8666" max="8666" width="19.88671875" style="10" customWidth="1"/>
    <col min="8667" max="8916" width="9.109375" style="10"/>
    <col min="8917" max="8917" width="16.109375" style="10" bestFit="1" customWidth="1"/>
    <col min="8918" max="8921" width="9.109375" style="10"/>
    <col min="8922" max="8922" width="19.88671875" style="10" customWidth="1"/>
    <col min="8923" max="9172" width="9.109375" style="10"/>
    <col min="9173" max="9173" width="16.109375" style="10" bestFit="1" customWidth="1"/>
    <col min="9174" max="9177" width="9.109375" style="10"/>
    <col min="9178" max="9178" width="19.88671875" style="10" customWidth="1"/>
    <col min="9179" max="9428" width="9.109375" style="10"/>
    <col min="9429" max="9429" width="16.109375" style="10" bestFit="1" customWidth="1"/>
    <col min="9430" max="9433" width="9.109375" style="10"/>
    <col min="9434" max="9434" width="19.88671875" style="10" customWidth="1"/>
    <col min="9435" max="9684" width="9.109375" style="10"/>
    <col min="9685" max="9685" width="16.109375" style="10" bestFit="1" customWidth="1"/>
    <col min="9686" max="9689" width="9.109375" style="10"/>
    <col min="9690" max="9690" width="19.88671875" style="10" customWidth="1"/>
    <col min="9691" max="9940" width="9.109375" style="10"/>
    <col min="9941" max="9941" width="16.109375" style="10" bestFit="1" customWidth="1"/>
    <col min="9942" max="9945" width="9.109375" style="10"/>
    <col min="9946" max="9946" width="19.88671875" style="10" customWidth="1"/>
    <col min="9947" max="10196" width="9.109375" style="10"/>
    <col min="10197" max="10197" width="16.109375" style="10" bestFit="1" customWidth="1"/>
    <col min="10198" max="10201" width="9.109375" style="10"/>
    <col min="10202" max="10202" width="19.88671875" style="10" customWidth="1"/>
    <col min="10203" max="10452" width="9.109375" style="10"/>
    <col min="10453" max="10453" width="16.109375" style="10" bestFit="1" customWidth="1"/>
    <col min="10454" max="10457" width="9.109375" style="10"/>
    <col min="10458" max="10458" width="19.88671875" style="10" customWidth="1"/>
    <col min="10459" max="10708" width="9.109375" style="10"/>
    <col min="10709" max="10709" width="16.109375" style="10" bestFit="1" customWidth="1"/>
    <col min="10710" max="10713" width="9.109375" style="10"/>
    <col min="10714" max="10714" width="19.88671875" style="10" customWidth="1"/>
    <col min="10715" max="10964" width="9.109375" style="10"/>
    <col min="10965" max="10965" width="16.109375" style="10" bestFit="1" customWidth="1"/>
    <col min="10966" max="10969" width="9.109375" style="10"/>
    <col min="10970" max="10970" width="19.88671875" style="10" customWidth="1"/>
    <col min="10971" max="11220" width="9.109375" style="10"/>
    <col min="11221" max="11221" width="16.109375" style="10" bestFit="1" customWidth="1"/>
    <col min="11222" max="11225" width="9.109375" style="10"/>
    <col min="11226" max="11226" width="19.88671875" style="10" customWidth="1"/>
    <col min="11227" max="11476" width="9.109375" style="10"/>
    <col min="11477" max="11477" width="16.109375" style="10" bestFit="1" customWidth="1"/>
    <col min="11478" max="11481" width="9.109375" style="10"/>
    <col min="11482" max="11482" width="19.88671875" style="10" customWidth="1"/>
    <col min="11483" max="11732" width="9.109375" style="10"/>
    <col min="11733" max="11733" width="16.109375" style="10" bestFit="1" customWidth="1"/>
    <col min="11734" max="11737" width="9.109375" style="10"/>
    <col min="11738" max="11738" width="19.88671875" style="10" customWidth="1"/>
    <col min="11739" max="11988" width="9.109375" style="10"/>
    <col min="11989" max="11989" width="16.109375" style="10" bestFit="1" customWidth="1"/>
    <col min="11990" max="11993" width="9.109375" style="10"/>
    <col min="11994" max="11994" width="19.88671875" style="10" customWidth="1"/>
    <col min="11995" max="12244" width="9.109375" style="10"/>
    <col min="12245" max="12245" width="16.109375" style="10" bestFit="1" customWidth="1"/>
    <col min="12246" max="12249" width="9.109375" style="10"/>
    <col min="12250" max="12250" width="19.88671875" style="10" customWidth="1"/>
    <col min="12251" max="12500" width="9.109375" style="10"/>
    <col min="12501" max="12501" width="16.109375" style="10" bestFit="1" customWidth="1"/>
    <col min="12502" max="12505" width="9.109375" style="10"/>
    <col min="12506" max="12506" width="19.88671875" style="10" customWidth="1"/>
    <col min="12507" max="12756" width="9.109375" style="10"/>
    <col min="12757" max="12757" width="16.109375" style="10" bestFit="1" customWidth="1"/>
    <col min="12758" max="12761" width="9.109375" style="10"/>
    <col min="12762" max="12762" width="19.88671875" style="10" customWidth="1"/>
    <col min="12763" max="13012" width="9.109375" style="10"/>
    <col min="13013" max="13013" width="16.109375" style="10" bestFit="1" customWidth="1"/>
    <col min="13014" max="13017" width="9.109375" style="10"/>
    <col min="13018" max="13018" width="19.88671875" style="10" customWidth="1"/>
    <col min="13019" max="13268" width="9.109375" style="10"/>
    <col min="13269" max="13269" width="16.109375" style="10" bestFit="1" customWidth="1"/>
    <col min="13270" max="13273" width="9.109375" style="10"/>
    <col min="13274" max="13274" width="19.88671875" style="10" customWidth="1"/>
    <col min="13275" max="13524" width="9.109375" style="10"/>
    <col min="13525" max="13525" width="16.109375" style="10" bestFit="1" customWidth="1"/>
    <col min="13526" max="13529" width="9.109375" style="10"/>
    <col min="13530" max="13530" width="19.88671875" style="10" customWidth="1"/>
    <col min="13531" max="13780" width="9.109375" style="10"/>
    <col min="13781" max="13781" width="16.109375" style="10" bestFit="1" customWidth="1"/>
    <col min="13782" max="13785" width="9.109375" style="10"/>
    <col min="13786" max="13786" width="19.88671875" style="10" customWidth="1"/>
    <col min="13787" max="14036" width="9.109375" style="10"/>
    <col min="14037" max="14037" width="16.109375" style="10" bestFit="1" customWidth="1"/>
    <col min="14038" max="14041" width="9.109375" style="10"/>
    <col min="14042" max="14042" width="19.88671875" style="10" customWidth="1"/>
    <col min="14043" max="14292" width="9.109375" style="10"/>
    <col min="14293" max="14293" width="16.109375" style="10" bestFit="1" customWidth="1"/>
    <col min="14294" max="14297" width="9.109375" style="10"/>
    <col min="14298" max="14298" width="19.88671875" style="10" customWidth="1"/>
    <col min="14299" max="14548" width="9.109375" style="10"/>
    <col min="14549" max="14549" width="16.109375" style="10" bestFit="1" customWidth="1"/>
    <col min="14550" max="14553" width="9.109375" style="10"/>
    <col min="14554" max="14554" width="19.88671875" style="10" customWidth="1"/>
    <col min="14555" max="14804" width="9.109375" style="10"/>
    <col min="14805" max="14805" width="16.109375" style="10" bestFit="1" customWidth="1"/>
    <col min="14806" max="14809" width="9.109375" style="10"/>
    <col min="14810" max="14810" width="19.88671875" style="10" customWidth="1"/>
    <col min="14811" max="15060" width="9.109375" style="10"/>
    <col min="15061" max="15061" width="16.109375" style="10" bestFit="1" customWidth="1"/>
    <col min="15062" max="15065" width="9.109375" style="10"/>
    <col min="15066" max="15066" width="19.88671875" style="10" customWidth="1"/>
    <col min="15067" max="15316" width="9.109375" style="10"/>
    <col min="15317" max="15317" width="16.109375" style="10" bestFit="1" customWidth="1"/>
    <col min="15318" max="15321" width="9.109375" style="10"/>
    <col min="15322" max="15322" width="19.88671875" style="10" customWidth="1"/>
    <col min="15323" max="15572" width="9.109375" style="10"/>
    <col min="15573" max="15573" width="16.109375" style="10" bestFit="1" customWidth="1"/>
    <col min="15574" max="15577" width="9.109375" style="10"/>
    <col min="15578" max="15578" width="19.88671875" style="10" customWidth="1"/>
    <col min="15579" max="15828" width="9.109375" style="10"/>
    <col min="15829" max="15829" width="16.109375" style="10" bestFit="1" customWidth="1"/>
    <col min="15830" max="15833" width="9.109375" style="10"/>
    <col min="15834" max="15834" width="19.88671875" style="10" customWidth="1"/>
    <col min="15835" max="16084" width="9.109375" style="10"/>
    <col min="16085" max="16085" width="16.109375" style="10" bestFit="1" customWidth="1"/>
    <col min="16086" max="16089" width="9.109375" style="10"/>
    <col min="16090" max="16090" width="19.88671875" style="10" customWidth="1"/>
    <col min="16091" max="16342" width="9.109375" style="10"/>
    <col min="16343" max="16384" width="9.109375" style="10" customWidth="1"/>
  </cols>
  <sheetData>
    <row r="1" spans="1:14">
      <c r="F1" s="32" t="s">
        <v>14</v>
      </c>
      <c r="G1" s="32"/>
      <c r="H1" s="33"/>
      <c r="I1" s="32" t="s">
        <v>58</v>
      </c>
      <c r="J1" s="32"/>
      <c r="K1" s="33"/>
      <c r="L1" s="34" t="s">
        <v>59</v>
      </c>
      <c r="M1" s="32"/>
      <c r="N1" s="32"/>
    </row>
    <row r="2" spans="1:14" ht="15" customHeight="1">
      <c r="F2" s="10"/>
      <c r="G2" s="32" t="s">
        <v>15</v>
      </c>
      <c r="H2" s="33"/>
      <c r="I2" s="35"/>
      <c r="J2" s="32" t="s">
        <v>15</v>
      </c>
      <c r="K2" s="33"/>
      <c r="L2" s="36"/>
      <c r="M2" s="32" t="s">
        <v>15</v>
      </c>
      <c r="N2" s="32"/>
    </row>
    <row r="3" spans="1:14" s="13" customFormat="1" ht="41.4">
      <c r="A3" s="2" t="s">
        <v>60</v>
      </c>
      <c r="B3" s="1" t="s">
        <v>61</v>
      </c>
      <c r="C3" s="8" t="s">
        <v>68</v>
      </c>
      <c r="D3" s="31" t="s">
        <v>69</v>
      </c>
      <c r="E3" s="27" t="s">
        <v>70</v>
      </c>
      <c r="F3" s="28" t="s">
        <v>16</v>
      </c>
      <c r="G3" s="29" t="s">
        <v>71</v>
      </c>
      <c r="H3" s="30" t="s">
        <v>72</v>
      </c>
      <c r="I3" s="28" t="s">
        <v>16</v>
      </c>
      <c r="J3" s="29" t="s">
        <v>73</v>
      </c>
      <c r="K3" s="30" t="s">
        <v>74</v>
      </c>
      <c r="L3" s="28" t="s">
        <v>16</v>
      </c>
      <c r="M3" s="29" t="s">
        <v>73</v>
      </c>
      <c r="N3" s="29" t="s">
        <v>74</v>
      </c>
    </row>
    <row r="4" spans="1:14">
      <c r="B4" s="14"/>
    </row>
    <row r="5" spans="1:14">
      <c r="A5" s="3" t="s">
        <v>62</v>
      </c>
      <c r="B5" s="14"/>
    </row>
    <row r="6" spans="1:14">
      <c r="B6" s="10">
        <v>19</v>
      </c>
      <c r="C6" s="10" t="s">
        <v>5</v>
      </c>
      <c r="D6" s="18">
        <v>165.7</v>
      </c>
      <c r="E6" s="19">
        <v>0.79</v>
      </c>
      <c r="F6" s="15">
        <v>0.64514182257091135</v>
      </c>
      <c r="G6" s="15">
        <v>0.05</v>
      </c>
      <c r="H6" s="19">
        <v>0.1</v>
      </c>
      <c r="I6" s="15">
        <v>0.76987447698744771</v>
      </c>
      <c r="J6" s="15">
        <v>0</v>
      </c>
      <c r="K6" s="19">
        <v>0.1</v>
      </c>
      <c r="L6" s="15">
        <v>0.45813832553302125</v>
      </c>
      <c r="M6" s="15">
        <v>0.05</v>
      </c>
      <c r="N6" s="15">
        <v>0.1</v>
      </c>
    </row>
    <row r="7" spans="1:14">
      <c r="B7" s="10">
        <v>19</v>
      </c>
      <c r="C7" s="10" t="s">
        <v>10</v>
      </c>
      <c r="D7" s="18">
        <v>122.8</v>
      </c>
      <c r="E7" s="19">
        <v>0.79</v>
      </c>
      <c r="F7" s="15">
        <v>0.58061889250814336</v>
      </c>
      <c r="G7" s="15">
        <v>0</v>
      </c>
      <c r="H7" s="19">
        <v>0.15</v>
      </c>
      <c r="I7" s="15">
        <v>0.71500630517023966</v>
      </c>
      <c r="J7" s="15">
        <v>0.2</v>
      </c>
      <c r="K7" s="19">
        <v>0.2</v>
      </c>
      <c r="L7" s="15">
        <v>0.57370095440084834</v>
      </c>
      <c r="M7" s="15">
        <v>0.4</v>
      </c>
      <c r="N7" s="15">
        <v>0.35</v>
      </c>
    </row>
    <row r="8" spans="1:14">
      <c r="B8" s="10">
        <v>18</v>
      </c>
      <c r="C8" s="10" t="s">
        <v>11</v>
      </c>
      <c r="D8" s="18">
        <v>197.84001279758428</v>
      </c>
      <c r="E8" s="19">
        <v>0.87</v>
      </c>
      <c r="F8" s="15">
        <v>0.57879011537274816</v>
      </c>
      <c r="G8" s="15">
        <v>0</v>
      </c>
      <c r="H8" s="19">
        <v>0</v>
      </c>
      <c r="I8" s="15">
        <v>0.64900153609831035</v>
      </c>
      <c r="J8" s="15">
        <v>0.2</v>
      </c>
      <c r="K8" s="19">
        <v>0.2</v>
      </c>
      <c r="L8" s="15">
        <v>0.57912457912457915</v>
      </c>
      <c r="M8" s="15">
        <v>0.1</v>
      </c>
      <c r="N8" s="15">
        <v>0.3</v>
      </c>
    </row>
    <row r="9" spans="1:14">
      <c r="B9" s="10">
        <v>18</v>
      </c>
      <c r="C9" s="10" t="s">
        <v>12</v>
      </c>
      <c r="D9" s="18">
        <v>122.03795673249014</v>
      </c>
      <c r="E9" s="19">
        <v>0.76</v>
      </c>
      <c r="F9" s="15">
        <v>0.41504062751842663</v>
      </c>
      <c r="G9" s="15">
        <v>0</v>
      </c>
      <c r="H9" s="19">
        <v>0.3</v>
      </c>
      <c r="I9" s="15">
        <v>0.52913385826771653</v>
      </c>
      <c r="J9" s="15">
        <v>0.2</v>
      </c>
      <c r="K9" s="19">
        <v>0.5</v>
      </c>
      <c r="L9" s="15">
        <v>0.75980911983032884</v>
      </c>
      <c r="M9" s="15">
        <v>0.25</v>
      </c>
      <c r="N9" s="15">
        <v>0.15</v>
      </c>
    </row>
    <row r="10" spans="1:14">
      <c r="B10" s="10">
        <v>18</v>
      </c>
      <c r="C10" s="10" t="s">
        <v>13</v>
      </c>
      <c r="D10" s="18">
        <v>51.990376736628335</v>
      </c>
      <c r="E10" s="19">
        <v>0.59</v>
      </c>
      <c r="F10" s="15">
        <v>0.48789098723760682</v>
      </c>
      <c r="G10" s="15">
        <v>0.05</v>
      </c>
      <c r="H10" s="19">
        <v>0.4</v>
      </c>
      <c r="I10" s="15">
        <v>0.69245283018867931</v>
      </c>
      <c r="J10" s="15">
        <f>7/18</f>
        <v>0.3888888888888889</v>
      </c>
      <c r="K10" s="19">
        <f>8/18</f>
        <v>0.44444444444444442</v>
      </c>
      <c r="L10" s="15">
        <v>0.80424886191198774</v>
      </c>
      <c r="M10" s="15">
        <f>4/6</f>
        <v>0.66666666666666663</v>
      </c>
      <c r="N10" s="15">
        <f>3/6</f>
        <v>0.5</v>
      </c>
    </row>
    <row r="11" spans="1:14">
      <c r="B11" s="10">
        <v>18</v>
      </c>
      <c r="C11" s="10" t="s">
        <v>45</v>
      </c>
      <c r="D11" s="18">
        <v>232.7515656082488</v>
      </c>
      <c r="E11" s="19">
        <v>0.66</v>
      </c>
      <c r="F11" s="15">
        <v>0.66029491092467019</v>
      </c>
      <c r="G11" s="15">
        <v>0</v>
      </c>
      <c r="H11" s="19">
        <v>0.05</v>
      </c>
      <c r="I11" s="15">
        <v>0.50434096290449881</v>
      </c>
      <c r="J11" s="15">
        <v>0</v>
      </c>
      <c r="K11" s="19">
        <v>0.05</v>
      </c>
      <c r="L11" s="15">
        <v>0.57774914089347074</v>
      </c>
      <c r="M11" s="15">
        <v>0.05</v>
      </c>
      <c r="N11" s="15">
        <v>0.05</v>
      </c>
    </row>
    <row r="12" spans="1:14">
      <c r="B12" s="10">
        <v>18</v>
      </c>
      <c r="C12" s="10" t="s">
        <v>46</v>
      </c>
      <c r="D12" s="18">
        <v>127.85348334855549</v>
      </c>
      <c r="E12" s="19">
        <v>1.1000000000000001</v>
      </c>
      <c r="F12" s="15">
        <v>0.61400964535680946</v>
      </c>
      <c r="G12" s="15">
        <v>0.05</v>
      </c>
      <c r="H12" s="19">
        <v>0.1</v>
      </c>
      <c r="I12" s="15">
        <v>0.44896681277395123</v>
      </c>
      <c r="J12" s="15">
        <v>0.1</v>
      </c>
      <c r="K12" s="19">
        <v>0.1</v>
      </c>
      <c r="L12" s="15">
        <v>0.51702127659574471</v>
      </c>
      <c r="M12" s="15">
        <v>0.2</v>
      </c>
      <c r="N12" s="15">
        <v>0.1</v>
      </c>
    </row>
    <row r="13" spans="1:14">
      <c r="B13" s="10">
        <v>19</v>
      </c>
      <c r="C13" s="10" t="s">
        <v>34</v>
      </c>
      <c r="D13" s="18">
        <v>73.400000000000006</v>
      </c>
      <c r="E13" s="19">
        <v>1.1599999999999999</v>
      </c>
      <c r="F13" s="15">
        <v>0.59264305177111709</v>
      </c>
      <c r="G13" s="15">
        <v>0.1</v>
      </c>
      <c r="H13" s="19">
        <v>0.2</v>
      </c>
      <c r="J13" s="15"/>
      <c r="K13" s="19"/>
      <c r="M13" s="15"/>
      <c r="N13" s="15"/>
    </row>
    <row r="14" spans="1:14">
      <c r="B14" s="10">
        <v>19</v>
      </c>
      <c r="C14" s="10" t="s">
        <v>29</v>
      </c>
      <c r="D14" s="18">
        <v>47.7</v>
      </c>
      <c r="E14" s="19">
        <v>1.71</v>
      </c>
      <c r="F14" s="15">
        <v>0.58700209643605872</v>
      </c>
      <c r="G14" s="15">
        <v>0</v>
      </c>
      <c r="H14" s="19">
        <v>0.15</v>
      </c>
      <c r="I14" s="15">
        <v>0.24230769230769231</v>
      </c>
      <c r="J14" s="15">
        <v>0.5</v>
      </c>
      <c r="K14" s="19">
        <v>0.5</v>
      </c>
      <c r="L14" s="15">
        <v>0.14835948644793154</v>
      </c>
      <c r="M14" s="15">
        <v>0.5</v>
      </c>
      <c r="N14" s="15">
        <v>0.9</v>
      </c>
    </row>
    <row r="15" spans="1:14">
      <c r="B15" s="10">
        <v>19</v>
      </c>
      <c r="C15" s="10" t="s">
        <v>40</v>
      </c>
      <c r="D15" s="18">
        <v>16.7</v>
      </c>
      <c r="E15" s="19">
        <v>1.07</v>
      </c>
      <c r="F15" s="15">
        <v>0.68862275449101795</v>
      </c>
      <c r="G15" s="15">
        <v>0</v>
      </c>
      <c r="H15" s="19">
        <v>0</v>
      </c>
      <c r="J15" s="15"/>
      <c r="K15" s="19"/>
      <c r="M15" s="15"/>
      <c r="N15" s="15"/>
    </row>
    <row r="16" spans="1:14">
      <c r="B16" s="10">
        <v>19</v>
      </c>
      <c r="C16" s="10" t="s">
        <v>37</v>
      </c>
      <c r="D16" s="18">
        <v>28.6</v>
      </c>
      <c r="E16" s="19">
        <v>0.66</v>
      </c>
      <c r="F16" s="15">
        <v>0.76923076923076916</v>
      </c>
      <c r="G16" s="15">
        <v>0.1</v>
      </c>
      <c r="H16" s="19">
        <v>0.2</v>
      </c>
      <c r="J16" s="15"/>
      <c r="K16" s="19"/>
      <c r="M16" s="15"/>
      <c r="N16" s="15"/>
    </row>
    <row r="17" spans="1:14">
      <c r="B17" s="10">
        <v>19</v>
      </c>
      <c r="C17" s="10" t="s">
        <v>41</v>
      </c>
      <c r="D17" s="18">
        <v>11.6</v>
      </c>
      <c r="E17" s="19">
        <v>0.81</v>
      </c>
      <c r="F17" s="15">
        <v>0.43965517241379309</v>
      </c>
      <c r="G17" s="15">
        <v>0.05</v>
      </c>
      <c r="H17" s="19">
        <v>0.3</v>
      </c>
      <c r="J17" s="15"/>
      <c r="K17" s="19"/>
      <c r="M17" s="15"/>
      <c r="N17" s="15"/>
    </row>
    <row r="18" spans="1:14">
      <c r="B18" s="10">
        <v>21</v>
      </c>
      <c r="C18" s="10" t="s">
        <v>25</v>
      </c>
      <c r="D18" s="18">
        <v>65.2</v>
      </c>
      <c r="E18" s="19">
        <v>0.75600000000000001</v>
      </c>
      <c r="F18" s="15">
        <v>0.5736196319018404</v>
      </c>
      <c r="G18" s="15">
        <v>0</v>
      </c>
      <c r="H18" s="19">
        <f>1/11</f>
        <v>9.0909090909090912E-2</v>
      </c>
      <c r="I18" s="15">
        <v>0.45435684647302899</v>
      </c>
      <c r="J18" s="15">
        <v>0.4</v>
      </c>
      <c r="K18" s="19">
        <v>0.2</v>
      </c>
      <c r="M18" s="15"/>
      <c r="N18" s="15"/>
    </row>
    <row r="19" spans="1:14">
      <c r="B19" s="10">
        <v>21</v>
      </c>
      <c r="C19" s="10" t="s">
        <v>33</v>
      </c>
      <c r="D19" s="18">
        <v>19.7</v>
      </c>
      <c r="E19" s="19">
        <v>0.90400000000000003</v>
      </c>
      <c r="F19" s="15">
        <v>0.54314720812182737</v>
      </c>
      <c r="G19" s="15">
        <v>0</v>
      </c>
      <c r="H19" s="19">
        <f>6/11</f>
        <v>0.54545454545454541</v>
      </c>
      <c r="I19" s="15">
        <v>0.35937499999999994</v>
      </c>
      <c r="J19" s="15">
        <v>0.4</v>
      </c>
      <c r="K19" s="19">
        <v>0.8</v>
      </c>
      <c r="M19" s="15"/>
      <c r="N19" s="15"/>
    </row>
    <row r="20" spans="1:14">
      <c r="B20" s="10">
        <v>21</v>
      </c>
      <c r="C20" s="10" t="s">
        <v>42</v>
      </c>
      <c r="D20" s="18">
        <v>90.9</v>
      </c>
      <c r="E20" s="19">
        <v>0.87</v>
      </c>
      <c r="F20" s="15">
        <v>0.65346534653465338</v>
      </c>
      <c r="G20" s="15">
        <v>0</v>
      </c>
      <c r="H20" s="19">
        <v>0</v>
      </c>
      <c r="I20" s="15">
        <v>0.55916030534351147</v>
      </c>
      <c r="J20" s="15">
        <v>0</v>
      </c>
      <c r="K20" s="19">
        <v>0.2</v>
      </c>
      <c r="M20" s="15"/>
      <c r="N20" s="15"/>
    </row>
    <row r="21" spans="1:14">
      <c r="B21" s="10">
        <v>21</v>
      </c>
      <c r="C21" s="10" t="s">
        <v>26</v>
      </c>
      <c r="D21" s="18">
        <v>191.5</v>
      </c>
      <c r="E21" s="19">
        <v>1.07</v>
      </c>
      <c r="F21" s="15">
        <v>0.55613577023498695</v>
      </c>
      <c r="G21" s="15">
        <v>0</v>
      </c>
      <c r="H21" s="19">
        <v>0.1</v>
      </c>
      <c r="I21" s="15">
        <v>0.5809968847352025</v>
      </c>
      <c r="J21" s="15">
        <v>0.05</v>
      </c>
      <c r="K21" s="19">
        <v>0.3</v>
      </c>
      <c r="L21" s="15">
        <v>0.4597233523189585</v>
      </c>
      <c r="M21" s="15">
        <v>0</v>
      </c>
      <c r="N21" s="15">
        <v>0.6</v>
      </c>
    </row>
    <row r="22" spans="1:14">
      <c r="B22" s="10">
        <v>21</v>
      </c>
      <c r="C22" s="10" t="s">
        <v>27</v>
      </c>
      <c r="D22" s="18">
        <v>215.5</v>
      </c>
      <c r="E22" s="19">
        <v>1.26</v>
      </c>
      <c r="F22" s="15">
        <v>0.52296983758700699</v>
      </c>
      <c r="G22" s="15">
        <v>0</v>
      </c>
      <c r="H22" s="19">
        <v>0.2</v>
      </c>
      <c r="I22" s="15">
        <v>0.58609865470852018</v>
      </c>
      <c r="J22" s="15">
        <v>0.05</v>
      </c>
      <c r="K22" s="19">
        <v>0.2</v>
      </c>
      <c r="L22" s="15">
        <v>0.31907894736842102</v>
      </c>
      <c r="M22" s="15">
        <v>0.2</v>
      </c>
      <c r="N22" s="15">
        <v>0.6</v>
      </c>
    </row>
    <row r="23" spans="1:14">
      <c r="B23" s="10">
        <v>21</v>
      </c>
      <c r="C23" s="10" t="s">
        <v>30</v>
      </c>
      <c r="D23" s="18">
        <v>117.9</v>
      </c>
      <c r="E23" s="19">
        <v>1.28</v>
      </c>
      <c r="F23" s="15">
        <v>0.50975402883799825</v>
      </c>
      <c r="G23" s="15">
        <v>0</v>
      </c>
      <c r="H23" s="19">
        <v>0.2</v>
      </c>
      <c r="I23" s="15">
        <v>0.44752186588921283</v>
      </c>
      <c r="J23" s="15">
        <v>0.05</v>
      </c>
      <c r="K23" s="19">
        <v>0.5</v>
      </c>
      <c r="L23" s="15">
        <v>0.33801098230628429</v>
      </c>
      <c r="M23" s="15">
        <v>0.1</v>
      </c>
      <c r="N23" s="15">
        <v>0.4</v>
      </c>
    </row>
    <row r="24" spans="1:14">
      <c r="B24" s="10">
        <v>21</v>
      </c>
      <c r="C24" s="10" t="s">
        <v>29</v>
      </c>
      <c r="D24" s="18">
        <v>12.9</v>
      </c>
      <c r="E24" s="19">
        <v>1.04</v>
      </c>
      <c r="F24" s="15">
        <v>0.60465116279069764</v>
      </c>
      <c r="G24" s="15">
        <v>0.25</v>
      </c>
      <c r="H24" s="19">
        <v>0.6</v>
      </c>
      <c r="I24" s="15">
        <v>0.59124087591240881</v>
      </c>
      <c r="J24" s="15">
        <v>0.8</v>
      </c>
      <c r="K24" s="19">
        <v>0.9</v>
      </c>
      <c r="L24" s="15">
        <v>0.59848484848484851</v>
      </c>
      <c r="M24" s="15">
        <v>1</v>
      </c>
      <c r="N24" s="15">
        <v>0.6</v>
      </c>
    </row>
    <row r="25" spans="1:14">
      <c r="B25" s="10">
        <v>20</v>
      </c>
      <c r="C25" s="10" t="s">
        <v>42</v>
      </c>
      <c r="D25" s="18">
        <v>145.6</v>
      </c>
      <c r="E25" s="19">
        <v>0.59</v>
      </c>
      <c r="F25" s="15">
        <v>0.50480769230769229</v>
      </c>
      <c r="G25" s="15">
        <v>0</v>
      </c>
      <c r="H25" s="19">
        <v>0</v>
      </c>
      <c r="I25" s="15">
        <v>0.46563706563706564</v>
      </c>
      <c r="J25" s="15">
        <v>0.05</v>
      </c>
      <c r="K25" s="19">
        <v>0.1</v>
      </c>
      <c r="L25" s="15">
        <v>0.28190104166666669</v>
      </c>
      <c r="M25" s="15">
        <v>0.25</v>
      </c>
      <c r="N25" s="15">
        <v>0.25</v>
      </c>
    </row>
    <row r="26" spans="1:14">
      <c r="B26" s="10">
        <v>20</v>
      </c>
      <c r="C26" s="10" t="s">
        <v>35</v>
      </c>
      <c r="D26" s="18">
        <v>306.8</v>
      </c>
      <c r="E26" s="19">
        <v>0.47</v>
      </c>
      <c r="F26" s="15">
        <v>0.47164276401564531</v>
      </c>
      <c r="G26" s="15">
        <v>0</v>
      </c>
      <c r="H26" s="19">
        <v>0</v>
      </c>
      <c r="I26" s="15">
        <v>0.38540994189799871</v>
      </c>
      <c r="J26" s="15">
        <v>0.1</v>
      </c>
      <c r="K26" s="19">
        <v>0</v>
      </c>
      <c r="L26" s="15">
        <v>0.43625880845611786</v>
      </c>
      <c r="M26" s="15">
        <v>0.1</v>
      </c>
      <c r="N26" s="15">
        <v>0.1</v>
      </c>
    </row>
    <row r="27" spans="1:14">
      <c r="E27" s="19"/>
    </row>
    <row r="28" spans="1:14">
      <c r="C28" s="9" t="s">
        <v>66</v>
      </c>
      <c r="D28" s="20">
        <v>21</v>
      </c>
      <c r="E28" s="21">
        <f t="shared" ref="D28:N28" si="0">COUNT(E6:E27)</f>
        <v>21</v>
      </c>
      <c r="F28" s="22">
        <f t="shared" si="0"/>
        <v>21</v>
      </c>
      <c r="G28" s="22">
        <f t="shared" si="0"/>
        <v>21</v>
      </c>
      <c r="H28" s="21">
        <f t="shared" si="0"/>
        <v>21</v>
      </c>
      <c r="I28" s="22">
        <f t="shared" si="0"/>
        <v>17</v>
      </c>
      <c r="J28" s="22">
        <f t="shared" si="0"/>
        <v>17</v>
      </c>
      <c r="K28" s="21">
        <f t="shared" si="0"/>
        <v>17</v>
      </c>
      <c r="L28" s="22">
        <f t="shared" si="0"/>
        <v>14</v>
      </c>
      <c r="M28" s="22">
        <f t="shared" si="0"/>
        <v>14</v>
      </c>
      <c r="N28" s="22">
        <f t="shared" si="0"/>
        <v>14</v>
      </c>
    </row>
    <row r="29" spans="1:14">
      <c r="C29" s="2" t="s">
        <v>67</v>
      </c>
      <c r="D29" s="23">
        <v>112.61778072492895</v>
      </c>
      <c r="E29" s="19">
        <f t="shared" ref="D29:N29" si="1">AVERAGE(E6:E27)</f>
        <v>0.91476190476190467</v>
      </c>
      <c r="F29" s="16">
        <f t="shared" si="1"/>
        <v>0.57138734705544847</v>
      </c>
      <c r="G29" s="16">
        <f t="shared" si="1"/>
        <v>3.0952380952380946E-2</v>
      </c>
      <c r="H29" s="17">
        <f t="shared" si="1"/>
        <v>0.17554112554112558</v>
      </c>
      <c r="I29" s="15">
        <f t="shared" si="1"/>
        <v>0.52828717148796978</v>
      </c>
      <c r="J29" s="16">
        <f t="shared" si="1"/>
        <v>0.20522875816993461</v>
      </c>
      <c r="K29" s="17">
        <f t="shared" si="1"/>
        <v>0.31143790849673209</v>
      </c>
      <c r="L29" s="15">
        <f t="shared" si="1"/>
        <v>0.48940069466708636</v>
      </c>
      <c r="M29" s="16">
        <f t="shared" si="1"/>
        <v>0.27619047619047621</v>
      </c>
      <c r="N29" s="16">
        <f t="shared" si="1"/>
        <v>0.35714285714285715</v>
      </c>
    </row>
    <row r="30" spans="1:14">
      <c r="E30" s="19"/>
    </row>
    <row r="31" spans="1:14">
      <c r="E31" s="19"/>
    </row>
    <row r="32" spans="1:14">
      <c r="A32" s="4" t="s">
        <v>63</v>
      </c>
      <c r="B32" s="14"/>
      <c r="E32" s="19"/>
    </row>
    <row r="33" spans="2:14">
      <c r="B33" s="24">
        <v>17</v>
      </c>
      <c r="C33" s="10" t="s">
        <v>6</v>
      </c>
      <c r="D33" s="18">
        <v>115.29289798772871</v>
      </c>
      <c r="E33" s="19">
        <v>0.61</v>
      </c>
      <c r="F33" s="15">
        <v>0.70865288158494566</v>
      </c>
      <c r="G33" s="15">
        <v>0</v>
      </c>
      <c r="H33" s="19">
        <v>0.05</v>
      </c>
    </row>
    <row r="34" spans="2:14">
      <c r="B34" s="24">
        <v>17</v>
      </c>
      <c r="C34" s="10" t="s">
        <v>4</v>
      </c>
      <c r="D34" s="18">
        <v>144.26204681046724</v>
      </c>
      <c r="E34" s="19">
        <v>0.71</v>
      </c>
      <c r="F34" s="15">
        <v>0.64567908924884565</v>
      </c>
      <c r="G34" s="15">
        <v>0</v>
      </c>
      <c r="H34" s="19">
        <v>0</v>
      </c>
      <c r="I34" s="15">
        <v>0.75129087779690173</v>
      </c>
      <c r="J34" s="15">
        <v>0.05</v>
      </c>
      <c r="K34" s="19">
        <v>0.2</v>
      </c>
      <c r="L34" s="15">
        <v>0.74384384384384383</v>
      </c>
      <c r="M34" s="15">
        <v>0.15</v>
      </c>
      <c r="N34" s="15">
        <v>0.1</v>
      </c>
    </row>
    <row r="35" spans="2:14">
      <c r="B35" s="24">
        <v>17</v>
      </c>
      <c r="C35" s="10" t="s">
        <v>0</v>
      </c>
      <c r="D35" s="18">
        <v>70.31737041861625</v>
      </c>
      <c r="E35" s="19">
        <v>0.65</v>
      </c>
      <c r="F35" s="15">
        <v>0.606869590130241</v>
      </c>
      <c r="G35" s="15">
        <v>0</v>
      </c>
      <c r="H35" s="19">
        <v>0</v>
      </c>
      <c r="I35" s="15">
        <v>0.59438377535101417</v>
      </c>
      <c r="J35" s="15">
        <v>0.1</v>
      </c>
      <c r="K35" s="19">
        <v>0.1</v>
      </c>
      <c r="L35" s="15">
        <v>0.52419354838709675</v>
      </c>
      <c r="M35" s="15">
        <v>0.05</v>
      </c>
      <c r="N35" s="15">
        <v>0.2</v>
      </c>
    </row>
    <row r="36" spans="2:14">
      <c r="B36" s="24">
        <v>17</v>
      </c>
      <c r="C36" s="10" t="s">
        <v>1</v>
      </c>
      <c r="D36" s="18">
        <v>130.12411718410971</v>
      </c>
      <c r="E36" s="19">
        <v>0.49</v>
      </c>
      <c r="F36" s="15">
        <v>0.67029321633801986</v>
      </c>
      <c r="G36" s="15">
        <v>0</v>
      </c>
      <c r="H36" s="19">
        <v>0.2</v>
      </c>
      <c r="I36" s="15">
        <v>0.52545968882602545</v>
      </c>
      <c r="J36" s="15">
        <v>0.4</v>
      </c>
      <c r="K36" s="19">
        <v>0.35</v>
      </c>
      <c r="L36" s="15">
        <v>0.59375000000000011</v>
      </c>
      <c r="M36" s="15">
        <v>0.25</v>
      </c>
      <c r="N36" s="15">
        <v>0.2</v>
      </c>
    </row>
    <row r="37" spans="2:14">
      <c r="B37" s="24">
        <v>17</v>
      </c>
      <c r="C37" s="10" t="s">
        <v>8</v>
      </c>
      <c r="D37" s="18">
        <v>140.82808454631629</v>
      </c>
      <c r="E37" s="19">
        <v>0.48</v>
      </c>
      <c r="F37" s="15">
        <v>0.75207882714692842</v>
      </c>
      <c r="G37" s="15">
        <v>0</v>
      </c>
      <c r="H37" s="19">
        <v>0</v>
      </c>
      <c r="I37" s="15">
        <v>0.59441215075942255</v>
      </c>
      <c r="J37" s="15">
        <v>0</v>
      </c>
      <c r="K37" s="19">
        <v>0</v>
      </c>
      <c r="L37" s="15">
        <v>0.7023096663815227</v>
      </c>
      <c r="M37" s="15">
        <v>0</v>
      </c>
      <c r="N37" s="15">
        <v>0</v>
      </c>
    </row>
    <row r="38" spans="2:14">
      <c r="B38" s="24">
        <v>18</v>
      </c>
      <c r="C38" s="10" t="s">
        <v>3</v>
      </c>
      <c r="D38" s="18">
        <v>73.69653368545849</v>
      </c>
      <c r="E38" s="19">
        <v>0.49</v>
      </c>
      <c r="F38" s="15">
        <v>0.56053418130309673</v>
      </c>
      <c r="G38" s="15">
        <v>0</v>
      </c>
      <c r="H38" s="19">
        <v>0</v>
      </c>
      <c r="I38" s="15">
        <v>0.5921219822109276</v>
      </c>
      <c r="J38" s="15">
        <v>0.5</v>
      </c>
      <c r="K38" s="19">
        <v>0</v>
      </c>
      <c r="L38" s="15">
        <v>0.56600000000000006</v>
      </c>
      <c r="M38" s="15">
        <v>0.2</v>
      </c>
      <c r="N38" s="15">
        <v>0.15</v>
      </c>
    </row>
    <row r="39" spans="2:14">
      <c r="B39" s="24">
        <v>18</v>
      </c>
      <c r="C39" s="10" t="s">
        <v>2</v>
      </c>
      <c r="D39" s="18">
        <v>77.179318998699316</v>
      </c>
      <c r="E39" s="19">
        <v>0.43</v>
      </c>
      <c r="F39" s="15">
        <v>0.57405924125706465</v>
      </c>
      <c r="G39" s="15">
        <v>0</v>
      </c>
      <c r="H39" s="19">
        <v>0</v>
      </c>
      <c r="I39" s="15">
        <v>0.58284217419777351</v>
      </c>
      <c r="J39" s="15">
        <v>0</v>
      </c>
      <c r="K39" s="19">
        <v>0.1</v>
      </c>
      <c r="L39" s="15">
        <v>0.46511627906976744</v>
      </c>
      <c r="M39" s="15">
        <v>0.2</v>
      </c>
      <c r="N39" s="15">
        <v>0.2</v>
      </c>
    </row>
    <row r="40" spans="2:14">
      <c r="B40" s="24">
        <v>17</v>
      </c>
      <c r="C40" s="10" t="s">
        <v>2</v>
      </c>
      <c r="D40" s="18">
        <v>158.86442126477917</v>
      </c>
      <c r="E40" s="19">
        <v>0.6</v>
      </c>
      <c r="F40" s="15">
        <v>0.5081573838309813</v>
      </c>
      <c r="G40" s="15">
        <v>0</v>
      </c>
      <c r="H40" s="19">
        <v>0.05</v>
      </c>
      <c r="I40" s="15">
        <v>0.40227272727272728</v>
      </c>
      <c r="J40" s="15">
        <v>0.1</v>
      </c>
      <c r="K40" s="19">
        <v>0.15</v>
      </c>
      <c r="L40" s="15">
        <v>0.41506533435818604</v>
      </c>
      <c r="M40" s="15">
        <v>0</v>
      </c>
      <c r="N40" s="15">
        <v>0.1</v>
      </c>
    </row>
    <row r="41" spans="2:14">
      <c r="B41" s="24">
        <v>21</v>
      </c>
      <c r="C41" s="10" t="s">
        <v>0</v>
      </c>
      <c r="D41" s="18">
        <v>244.37736202986866</v>
      </c>
      <c r="E41" s="19">
        <v>0.56000000000000005</v>
      </c>
      <c r="F41" s="15">
        <v>0.48569675949488206</v>
      </c>
      <c r="G41" s="15">
        <v>0</v>
      </c>
      <c r="H41" s="19">
        <v>0.3</v>
      </c>
      <c r="I41" s="15">
        <v>0.48790123456790124</v>
      </c>
      <c r="J41" s="15">
        <v>0.25</v>
      </c>
      <c r="K41" s="19">
        <v>0.2</v>
      </c>
      <c r="L41" s="15">
        <v>0.4896474538332401</v>
      </c>
      <c r="M41" s="15">
        <v>0.25</v>
      </c>
      <c r="N41" s="15">
        <v>0.25</v>
      </c>
    </row>
    <row r="42" spans="2:14">
      <c r="B42" s="24">
        <v>20</v>
      </c>
      <c r="C42" s="10" t="s">
        <v>8</v>
      </c>
      <c r="D42" s="18">
        <v>75.169855448595655</v>
      </c>
      <c r="E42" s="19">
        <v>0.7</v>
      </c>
      <c r="F42" s="15">
        <v>0.45149796645968371</v>
      </c>
      <c r="G42" s="15">
        <v>0.15</v>
      </c>
      <c r="H42" s="19">
        <v>0.25</v>
      </c>
      <c r="I42" s="15">
        <v>0.78101503759398483</v>
      </c>
      <c r="J42" s="15">
        <v>0.15</v>
      </c>
      <c r="K42" s="19">
        <v>0.15</v>
      </c>
      <c r="L42" s="15">
        <v>0.80274442538593482</v>
      </c>
      <c r="M42" s="15">
        <v>0.2</v>
      </c>
      <c r="N42" s="15">
        <v>0.3</v>
      </c>
    </row>
    <row r="43" spans="2:14">
      <c r="B43" s="24">
        <v>20</v>
      </c>
      <c r="C43" s="10" t="s">
        <v>7</v>
      </c>
      <c r="D43" s="18">
        <v>237.47255117395321</v>
      </c>
      <c r="E43" s="19">
        <v>0.42899999999999999</v>
      </c>
      <c r="F43" s="15">
        <v>0.60185351278388011</v>
      </c>
      <c r="G43" s="15">
        <v>0</v>
      </c>
      <c r="H43" s="19">
        <v>0.05</v>
      </c>
      <c r="I43" s="15">
        <v>0.54721669980119281</v>
      </c>
      <c r="J43" s="15">
        <v>0.1</v>
      </c>
      <c r="K43" s="19">
        <v>0.1</v>
      </c>
      <c r="M43" s="15"/>
      <c r="N43" s="15"/>
    </row>
    <row r="44" spans="2:14">
      <c r="B44" s="24">
        <v>17</v>
      </c>
      <c r="C44" s="10" t="s">
        <v>6</v>
      </c>
      <c r="D44" s="18">
        <v>89.309566027797786</v>
      </c>
      <c r="E44" s="19">
        <v>0.65</v>
      </c>
      <c r="F44" s="15">
        <v>0.60499236436015791</v>
      </c>
      <c r="G44" s="15">
        <v>0</v>
      </c>
      <c r="H44" s="19">
        <v>0</v>
      </c>
      <c r="I44" s="15">
        <v>0.53207934336525309</v>
      </c>
      <c r="J44" s="15">
        <v>0</v>
      </c>
      <c r="K44" s="19">
        <v>0</v>
      </c>
      <c r="L44" s="15">
        <v>0.46079111727966687</v>
      </c>
      <c r="M44" s="15">
        <v>0</v>
      </c>
      <c r="N44" s="15">
        <v>0.05</v>
      </c>
    </row>
    <row r="45" spans="2:14">
      <c r="B45" s="24">
        <v>17</v>
      </c>
      <c r="C45" s="10" t="s">
        <v>17</v>
      </c>
      <c r="D45" s="18">
        <v>155.2297541177324</v>
      </c>
      <c r="E45" s="19">
        <v>0.78</v>
      </c>
      <c r="F45" s="15">
        <v>0.60894345975077613</v>
      </c>
      <c r="G45" s="15">
        <v>0</v>
      </c>
      <c r="H45" s="19">
        <v>0.05</v>
      </c>
      <c r="I45" s="15">
        <v>0.63446630888491362</v>
      </c>
      <c r="J45" s="15">
        <v>0.1</v>
      </c>
      <c r="K45" s="19">
        <v>0</v>
      </c>
      <c r="L45" s="15">
        <v>0.58364916080129947</v>
      </c>
      <c r="M45" s="15">
        <v>0.1</v>
      </c>
      <c r="N45" s="15">
        <v>0.1</v>
      </c>
    </row>
    <row r="46" spans="2:14">
      <c r="B46" s="24">
        <v>18</v>
      </c>
      <c r="C46" s="10" t="s">
        <v>18</v>
      </c>
      <c r="D46" s="18">
        <v>107.81893569649446</v>
      </c>
      <c r="E46" s="19">
        <v>0.57999999999999996</v>
      </c>
      <c r="F46" s="15">
        <v>0.58676201336425293</v>
      </c>
      <c r="G46" s="15">
        <v>0</v>
      </c>
      <c r="H46" s="19">
        <v>0</v>
      </c>
      <c r="I46" s="15">
        <v>0.68376865671641784</v>
      </c>
      <c r="J46" s="15">
        <v>0</v>
      </c>
      <c r="K46" s="19">
        <v>0</v>
      </c>
      <c r="L46" s="15">
        <v>0.55702917771883287</v>
      </c>
      <c r="M46" s="15">
        <v>0.05</v>
      </c>
      <c r="N46" s="15">
        <v>0.15</v>
      </c>
    </row>
    <row r="47" spans="2:14">
      <c r="B47" s="24">
        <v>18</v>
      </c>
      <c r="C47" s="10" t="s">
        <v>4</v>
      </c>
      <c r="D47" s="18">
        <v>214.43404295910759</v>
      </c>
      <c r="E47" s="19">
        <v>0.72</v>
      </c>
      <c r="F47" s="15">
        <v>0.80300795963357441</v>
      </c>
      <c r="G47" s="15">
        <v>0</v>
      </c>
      <c r="H47" s="19">
        <v>0</v>
      </c>
      <c r="I47" s="15">
        <v>0.67630597014925375</v>
      </c>
      <c r="J47" s="15">
        <v>0</v>
      </c>
      <c r="K47" s="19">
        <v>0</v>
      </c>
      <c r="L47" s="15">
        <v>0.62431693989071035</v>
      </c>
      <c r="M47" s="15">
        <v>0</v>
      </c>
      <c r="N47" s="15">
        <v>0.05</v>
      </c>
    </row>
    <row r="48" spans="2:14">
      <c r="B48" s="24">
        <v>19</v>
      </c>
      <c r="C48" s="10" t="s">
        <v>19</v>
      </c>
      <c r="D48" s="18">
        <v>145.20123152863374</v>
      </c>
      <c r="E48" s="19">
        <v>0.57999999999999996</v>
      </c>
      <c r="F48" s="15">
        <v>0.67644969709516589</v>
      </c>
      <c r="G48" s="15">
        <v>0</v>
      </c>
      <c r="H48" s="19">
        <v>0</v>
      </c>
      <c r="I48" s="15">
        <v>0.6646239554317549</v>
      </c>
      <c r="J48" s="15">
        <v>0</v>
      </c>
      <c r="K48" s="19">
        <v>0</v>
      </c>
      <c r="L48" s="15">
        <v>0.53427638737758432</v>
      </c>
      <c r="M48" s="15">
        <v>0</v>
      </c>
      <c r="N48" s="15">
        <v>0</v>
      </c>
    </row>
    <row r="49" spans="2:14">
      <c r="B49" s="24">
        <v>19</v>
      </c>
      <c r="C49" s="10" t="s">
        <v>20</v>
      </c>
      <c r="D49" s="18">
        <v>114.83896988739032</v>
      </c>
      <c r="E49" s="19">
        <v>0.6</v>
      </c>
      <c r="F49" s="15">
        <v>0.77633519869925294</v>
      </c>
      <c r="G49" s="15">
        <v>0</v>
      </c>
      <c r="H49" s="19">
        <v>0</v>
      </c>
      <c r="I49" s="15">
        <v>0.62883539582980164</v>
      </c>
      <c r="J49" s="15">
        <v>0</v>
      </c>
      <c r="K49" s="19">
        <v>0</v>
      </c>
      <c r="L49" s="15">
        <v>0.62955486019985873</v>
      </c>
      <c r="M49" s="15">
        <v>0</v>
      </c>
      <c r="N49" s="15">
        <v>0</v>
      </c>
    </row>
    <row r="50" spans="2:14">
      <c r="B50" s="24">
        <v>19</v>
      </c>
      <c r="C50" s="10" t="s">
        <v>21</v>
      </c>
      <c r="D50" s="18">
        <v>84.838969887390334</v>
      </c>
      <c r="E50" s="19">
        <v>0.51</v>
      </c>
      <c r="F50" s="15">
        <v>0.74107257563931539</v>
      </c>
      <c r="G50" s="15">
        <v>0</v>
      </c>
      <c r="H50" s="19">
        <v>0</v>
      </c>
      <c r="I50" s="15">
        <v>0.65313868613138681</v>
      </c>
      <c r="J50" s="15">
        <v>0</v>
      </c>
      <c r="K50" s="19">
        <v>0</v>
      </c>
      <c r="L50" s="15">
        <v>0.52034120734908129</v>
      </c>
      <c r="M50" s="15">
        <v>0</v>
      </c>
      <c r="N50" s="15">
        <v>0</v>
      </c>
    </row>
    <row r="51" spans="2:14">
      <c r="B51" s="24">
        <v>19</v>
      </c>
      <c r="C51" s="10" t="s">
        <v>1</v>
      </c>
      <c r="D51" s="18">
        <v>111.2043851365097</v>
      </c>
      <c r="E51" s="19">
        <v>0.7</v>
      </c>
      <c r="F51" s="15">
        <v>0.57209148305873803</v>
      </c>
      <c r="G51" s="15">
        <v>0</v>
      </c>
      <c r="H51" s="19">
        <v>0</v>
      </c>
      <c r="I51" s="15">
        <v>0.59936658749010296</v>
      </c>
      <c r="J51" s="15">
        <v>0.05</v>
      </c>
      <c r="K51" s="19">
        <v>0</v>
      </c>
      <c r="L51" s="15">
        <v>0.59421560035056964</v>
      </c>
      <c r="M51" s="15">
        <v>0</v>
      </c>
      <c r="N51" s="15">
        <v>0</v>
      </c>
    </row>
    <row r="52" spans="2:14">
      <c r="B52" s="24">
        <v>19</v>
      </c>
      <c r="C52" s="10" t="s">
        <v>22</v>
      </c>
      <c r="D52" s="18">
        <v>63.673604573174188</v>
      </c>
      <c r="E52" s="19">
        <v>0.74</v>
      </c>
      <c r="F52" s="15">
        <v>0.6849787348787566</v>
      </c>
      <c r="G52" s="15">
        <v>0</v>
      </c>
      <c r="H52" s="19">
        <v>0</v>
      </c>
      <c r="I52" s="15">
        <v>0.56279069767441858</v>
      </c>
      <c r="J52" s="15">
        <v>0.1</v>
      </c>
      <c r="K52" s="19">
        <v>0</v>
      </c>
      <c r="L52" s="15">
        <v>0.44752714113389624</v>
      </c>
      <c r="M52" s="15">
        <v>0</v>
      </c>
      <c r="N52" s="15">
        <v>0</v>
      </c>
    </row>
    <row r="53" spans="2:14">
      <c r="B53" s="24">
        <v>21</v>
      </c>
      <c r="C53" s="25" t="s">
        <v>26</v>
      </c>
      <c r="D53" s="18">
        <v>198.52540033033429</v>
      </c>
      <c r="E53" s="19">
        <v>0.61</v>
      </c>
      <c r="F53" s="15">
        <v>0.72584921017449666</v>
      </c>
      <c r="G53" s="15">
        <v>0</v>
      </c>
      <c r="H53" s="19">
        <v>0.05</v>
      </c>
      <c r="I53" s="15">
        <v>0.6281198003327787</v>
      </c>
      <c r="J53" s="15">
        <v>0.05</v>
      </c>
      <c r="K53" s="19">
        <v>0</v>
      </c>
      <c r="L53" s="15">
        <v>0.514022009229677</v>
      </c>
      <c r="M53" s="15">
        <v>0</v>
      </c>
      <c r="N53" s="15">
        <v>0</v>
      </c>
    </row>
    <row r="54" spans="2:14">
      <c r="B54" s="24">
        <v>21</v>
      </c>
      <c r="C54" s="25" t="s">
        <v>27</v>
      </c>
      <c r="D54" s="18">
        <v>169.6926763791401</v>
      </c>
      <c r="E54" s="19">
        <v>0.73</v>
      </c>
      <c r="F54" s="15">
        <v>0.69538804778231089</v>
      </c>
      <c r="G54" s="15">
        <v>0</v>
      </c>
      <c r="H54" s="19">
        <v>0</v>
      </c>
      <c r="I54" s="15">
        <v>0.62430096593797668</v>
      </c>
      <c r="J54" s="15">
        <v>0</v>
      </c>
      <c r="K54" s="19">
        <v>0</v>
      </c>
      <c r="L54" s="15">
        <v>0.51649981460882466</v>
      </c>
      <c r="M54" s="15">
        <v>0.05</v>
      </c>
      <c r="N54" s="15">
        <v>0.1</v>
      </c>
    </row>
    <row r="55" spans="2:14">
      <c r="B55" s="24">
        <v>21</v>
      </c>
      <c r="C55" s="25" t="s">
        <v>28</v>
      </c>
      <c r="D55" s="18">
        <v>123.72293492727263</v>
      </c>
      <c r="E55" s="19">
        <v>0.93</v>
      </c>
      <c r="F55" s="15">
        <v>0.59381486147103302</v>
      </c>
      <c r="G55" s="15">
        <v>0</v>
      </c>
      <c r="H55" s="19">
        <v>0</v>
      </c>
      <c r="I55" s="15">
        <v>0.5279661016949152</v>
      </c>
      <c r="J55" s="15">
        <v>0.1</v>
      </c>
      <c r="K55" s="19">
        <v>0.2</v>
      </c>
      <c r="L55" s="15">
        <v>0.44124897288414133</v>
      </c>
      <c r="M55" s="15">
        <v>0.05</v>
      </c>
      <c r="N55" s="15">
        <v>0.2</v>
      </c>
    </row>
    <row r="56" spans="2:14">
      <c r="B56" s="24">
        <v>21</v>
      </c>
      <c r="C56" s="25" t="s">
        <v>29</v>
      </c>
      <c r="D56" s="18">
        <v>201.86821375960398</v>
      </c>
      <c r="E56" s="19">
        <v>0.74</v>
      </c>
      <c r="F56" s="15">
        <v>0.78722061623750839</v>
      </c>
      <c r="G56" s="15">
        <v>0</v>
      </c>
      <c r="H56" s="19">
        <v>0</v>
      </c>
      <c r="I56" s="15">
        <v>0.68301580867450351</v>
      </c>
      <c r="J56" s="15">
        <v>0</v>
      </c>
      <c r="K56" s="19">
        <v>0.05</v>
      </c>
      <c r="L56" s="15">
        <v>0.58988542078229955</v>
      </c>
      <c r="M56" s="15">
        <v>0.2</v>
      </c>
      <c r="N56" s="15">
        <v>0.05</v>
      </c>
    </row>
    <row r="57" spans="2:14">
      <c r="B57" s="24">
        <v>18</v>
      </c>
      <c r="C57" s="25" t="s">
        <v>47</v>
      </c>
      <c r="D57" s="18">
        <v>107.92535515818906</v>
      </c>
      <c r="E57" s="19">
        <v>0.63</v>
      </c>
      <c r="F57" s="15">
        <v>0.61516891914158733</v>
      </c>
      <c r="G57" s="15">
        <v>0</v>
      </c>
      <c r="H57" s="19">
        <v>0.1</v>
      </c>
      <c r="J57" s="15"/>
      <c r="K57" s="19"/>
      <c r="M57" s="15"/>
      <c r="N57" s="15"/>
    </row>
    <row r="58" spans="2:14">
      <c r="B58" s="24">
        <v>22</v>
      </c>
      <c r="C58" s="25" t="s">
        <v>24</v>
      </c>
      <c r="D58" s="18">
        <v>52.1</v>
      </c>
      <c r="E58" s="19">
        <v>0.86</v>
      </c>
      <c r="F58" s="15">
        <v>0.53934740882917465</v>
      </c>
      <c r="G58" s="15">
        <v>0</v>
      </c>
      <c r="H58" s="19">
        <v>0.1</v>
      </c>
      <c r="J58" s="15"/>
      <c r="K58" s="19"/>
      <c r="M58" s="15"/>
      <c r="N58" s="15"/>
    </row>
    <row r="59" spans="2:14">
      <c r="B59" s="24">
        <v>22</v>
      </c>
      <c r="C59" s="25" t="s">
        <v>40</v>
      </c>
      <c r="D59" s="18">
        <v>83.4</v>
      </c>
      <c r="E59" s="19">
        <v>0.89</v>
      </c>
      <c r="F59" s="15">
        <v>0.61390887290167862</v>
      </c>
      <c r="G59" s="15">
        <v>0</v>
      </c>
      <c r="H59" s="19">
        <v>0</v>
      </c>
      <c r="J59" s="15"/>
      <c r="K59" s="19"/>
      <c r="M59" s="15"/>
      <c r="N59" s="15"/>
    </row>
    <row r="60" spans="2:14">
      <c r="B60" s="26">
        <v>21</v>
      </c>
      <c r="C60" s="25" t="s">
        <v>46</v>
      </c>
      <c r="D60" s="18">
        <v>61.1</v>
      </c>
      <c r="E60" s="19">
        <v>0.94</v>
      </c>
      <c r="F60" s="15">
        <v>0.84615384615384615</v>
      </c>
      <c r="G60" s="15">
        <v>0</v>
      </c>
      <c r="H60" s="19">
        <v>0</v>
      </c>
      <c r="J60" s="15"/>
      <c r="K60" s="19"/>
      <c r="M60" s="15"/>
      <c r="N60" s="15"/>
    </row>
    <row r="61" spans="2:14">
      <c r="B61" s="24">
        <v>20</v>
      </c>
      <c r="C61" s="25" t="s">
        <v>50</v>
      </c>
      <c r="D61" s="18">
        <v>148</v>
      </c>
      <c r="E61" s="19">
        <v>1.012</v>
      </c>
      <c r="F61" s="15">
        <v>0.66486486486486496</v>
      </c>
      <c r="G61" s="15">
        <v>0</v>
      </c>
      <c r="H61" s="19">
        <v>0.15</v>
      </c>
      <c r="I61" s="15">
        <v>0.61636828644501285</v>
      </c>
      <c r="J61" s="15">
        <v>0.1</v>
      </c>
      <c r="K61" s="19">
        <v>0.2</v>
      </c>
      <c r="M61" s="15"/>
      <c r="N61" s="15"/>
    </row>
    <row r="62" spans="2:14">
      <c r="B62" s="24">
        <v>20</v>
      </c>
      <c r="C62" s="25" t="s">
        <v>37</v>
      </c>
      <c r="D62" s="18">
        <v>210.6</v>
      </c>
      <c r="E62" s="19">
        <v>0.98</v>
      </c>
      <c r="F62" s="15">
        <v>0.80531813865147195</v>
      </c>
      <c r="G62" s="15">
        <v>0</v>
      </c>
      <c r="H62" s="19">
        <v>0.05</v>
      </c>
      <c r="I62" s="15">
        <v>0.65476190476190477</v>
      </c>
      <c r="J62" s="15">
        <v>0.1</v>
      </c>
      <c r="K62" s="19">
        <v>0</v>
      </c>
      <c r="L62" s="15">
        <v>0.68396663577386463</v>
      </c>
      <c r="M62" s="15">
        <v>0</v>
      </c>
      <c r="N62" s="15">
        <v>0.1</v>
      </c>
    </row>
    <row r="63" spans="2:14">
      <c r="B63" s="24">
        <v>20</v>
      </c>
      <c r="C63" s="25" t="s">
        <v>41</v>
      </c>
      <c r="D63" s="18">
        <v>42.3</v>
      </c>
      <c r="E63" s="19">
        <v>0.85399999999999998</v>
      </c>
      <c r="F63" s="15">
        <v>0.54609929078014197</v>
      </c>
      <c r="G63" s="15">
        <v>0</v>
      </c>
      <c r="H63" s="19">
        <v>0.1</v>
      </c>
      <c r="I63" s="15">
        <v>0.48913043478260876</v>
      </c>
      <c r="J63" s="15">
        <v>0.1</v>
      </c>
      <c r="K63" s="19">
        <v>0.1</v>
      </c>
      <c r="M63" s="15"/>
      <c r="N63" s="15"/>
    </row>
    <row r="64" spans="2:14">
      <c r="B64" s="24">
        <v>20</v>
      </c>
      <c r="C64" s="25" t="s">
        <v>30</v>
      </c>
      <c r="D64" s="18">
        <v>56.2</v>
      </c>
      <c r="E64" s="19">
        <v>0.75800000000000001</v>
      </c>
      <c r="F64" s="15">
        <v>0.64784868946135032</v>
      </c>
      <c r="G64" s="15">
        <v>0</v>
      </c>
      <c r="H64" s="19">
        <v>0</v>
      </c>
      <c r="J64" s="15"/>
      <c r="K64" s="19"/>
      <c r="M64" s="15"/>
      <c r="N64" s="15"/>
    </row>
    <row r="65" spans="2:14">
      <c r="B65" s="26">
        <v>22</v>
      </c>
      <c r="C65" s="25" t="s">
        <v>35</v>
      </c>
      <c r="D65" s="18">
        <v>39.700000000000003</v>
      </c>
      <c r="E65" s="19">
        <v>0.52</v>
      </c>
      <c r="F65" s="15">
        <v>0.49784868946135019</v>
      </c>
      <c r="G65" s="15">
        <v>0.3</v>
      </c>
      <c r="H65" s="19">
        <v>0.35</v>
      </c>
      <c r="I65" s="15">
        <v>0.51752336448598135</v>
      </c>
      <c r="J65" s="15">
        <v>0.4</v>
      </c>
      <c r="K65" s="19">
        <v>0.2</v>
      </c>
      <c r="L65" s="15">
        <v>0.44931163954943676</v>
      </c>
      <c r="M65" s="15">
        <v>0.2</v>
      </c>
      <c r="N65" s="15">
        <v>0.3</v>
      </c>
    </row>
    <row r="66" spans="2:14">
      <c r="B66" s="24">
        <v>21</v>
      </c>
      <c r="C66" s="25" t="s">
        <v>25</v>
      </c>
      <c r="D66" s="18">
        <v>85.3</v>
      </c>
      <c r="E66" s="19">
        <v>0.83535010482180294</v>
      </c>
      <c r="F66" s="15">
        <v>0.79496407407673475</v>
      </c>
      <c r="G66" s="15">
        <v>0.1</v>
      </c>
      <c r="H66" s="19">
        <v>0.8</v>
      </c>
      <c r="J66" s="15"/>
      <c r="K66" s="19"/>
      <c r="M66" s="15"/>
      <c r="N66" s="15"/>
    </row>
    <row r="67" spans="2:14">
      <c r="B67" s="24">
        <v>21</v>
      </c>
      <c r="C67" s="25" t="s">
        <v>34</v>
      </c>
      <c r="D67" s="18">
        <v>65.838969887390334</v>
      </c>
      <c r="E67" s="19">
        <v>1.45</v>
      </c>
      <c r="F67" s="15">
        <v>0.71056793673616103</v>
      </c>
      <c r="G67" s="15">
        <v>0</v>
      </c>
      <c r="H67" s="19">
        <v>0</v>
      </c>
      <c r="I67" s="15">
        <v>0.69742463078237515</v>
      </c>
      <c r="J67" s="15">
        <v>0</v>
      </c>
      <c r="K67" s="19">
        <v>0</v>
      </c>
      <c r="L67" s="15">
        <v>0.59268867924528301</v>
      </c>
      <c r="M67" s="15">
        <v>0</v>
      </c>
      <c r="N67" s="15">
        <v>0.2</v>
      </c>
    </row>
    <row r="68" spans="2:14">
      <c r="B68" s="24">
        <v>21</v>
      </c>
      <c r="C68" s="25" t="s">
        <v>38</v>
      </c>
      <c r="D68" s="18">
        <v>149.6</v>
      </c>
      <c r="E68" s="19">
        <v>0.77590566037735853</v>
      </c>
      <c r="F68" s="15">
        <v>0.64304812834224601</v>
      </c>
      <c r="G68" s="15">
        <v>0</v>
      </c>
      <c r="H68" s="19">
        <v>0.2</v>
      </c>
      <c r="I68" s="15">
        <v>0.71300138312586447</v>
      </c>
      <c r="J68" s="15">
        <v>0</v>
      </c>
      <c r="K68" s="19">
        <v>0</v>
      </c>
      <c r="L68" s="15">
        <v>0.7434430803571429</v>
      </c>
      <c r="M68" s="15">
        <v>0</v>
      </c>
      <c r="N68" s="15">
        <v>0.5</v>
      </c>
    </row>
    <row r="69" spans="2:14">
      <c r="B69" s="24">
        <v>21</v>
      </c>
      <c r="C69" s="25" t="s">
        <v>40</v>
      </c>
      <c r="D69" s="18">
        <v>77.599999999999994</v>
      </c>
      <c r="E69" s="19">
        <v>1.18</v>
      </c>
      <c r="F69" s="15">
        <v>0.69458762886597947</v>
      </c>
      <c r="G69" s="15">
        <v>0</v>
      </c>
      <c r="H69" s="19">
        <v>0.05</v>
      </c>
      <c r="J69" s="15"/>
      <c r="K69" s="19"/>
      <c r="M69" s="15"/>
      <c r="N69" s="15"/>
    </row>
    <row r="70" spans="2:14">
      <c r="B70" s="24">
        <v>21</v>
      </c>
      <c r="C70" s="25" t="s">
        <v>41</v>
      </c>
      <c r="D70" s="18">
        <v>12.8</v>
      </c>
      <c r="E70" s="19">
        <v>1.38</v>
      </c>
      <c r="F70" s="15">
        <v>0.84779426275598002</v>
      </c>
      <c r="G70" s="15">
        <v>0.05</v>
      </c>
      <c r="H70" s="19">
        <v>0.2</v>
      </c>
      <c r="I70" s="15">
        <v>0.60710664187847196</v>
      </c>
      <c r="J70" s="15">
        <v>0.3</v>
      </c>
      <c r="K70" s="19">
        <v>0.2</v>
      </c>
      <c r="L70" s="15">
        <v>0.50468244508670501</v>
      </c>
      <c r="M70" s="15">
        <v>0.2</v>
      </c>
      <c r="N70" s="15">
        <v>0.6</v>
      </c>
    </row>
    <row r="71" spans="2:14">
      <c r="B71" s="24">
        <v>20</v>
      </c>
      <c r="C71" s="25" t="s">
        <v>36</v>
      </c>
      <c r="D71" s="18">
        <v>183.9</v>
      </c>
      <c r="E71" s="19">
        <v>1.2</v>
      </c>
      <c r="F71" s="15">
        <v>0.52202283849918429</v>
      </c>
      <c r="G71" s="15">
        <v>0</v>
      </c>
      <c r="H71" s="19">
        <v>0.25</v>
      </c>
      <c r="I71" s="15">
        <v>0.50244200244200243</v>
      </c>
      <c r="J71" s="15">
        <v>0.2</v>
      </c>
      <c r="K71" s="19">
        <v>0.2</v>
      </c>
      <c r="L71" s="15">
        <v>0.19075144508670522</v>
      </c>
      <c r="M71" s="15">
        <v>0.6</v>
      </c>
      <c r="N71" s="15">
        <v>0.4</v>
      </c>
    </row>
    <row r="72" spans="2:14">
      <c r="B72" s="24">
        <v>20</v>
      </c>
      <c r="C72" s="25" t="s">
        <v>50</v>
      </c>
      <c r="D72" s="18">
        <v>50.2</v>
      </c>
      <c r="E72" s="19">
        <v>1.46</v>
      </c>
      <c r="F72" s="15">
        <v>0.69920318725099595</v>
      </c>
      <c r="G72" s="15">
        <v>0</v>
      </c>
      <c r="H72" s="19">
        <v>0.05</v>
      </c>
      <c r="I72" s="15">
        <v>0.67374517374517373</v>
      </c>
      <c r="J72" s="15">
        <v>0</v>
      </c>
      <c r="K72" s="19">
        <v>0</v>
      </c>
      <c r="L72" s="15">
        <v>0.55946571146291002</v>
      </c>
      <c r="M72" s="15">
        <v>0</v>
      </c>
      <c r="N72" s="15">
        <v>0</v>
      </c>
    </row>
    <row r="73" spans="2:14">
      <c r="B73" s="24">
        <v>20</v>
      </c>
      <c r="C73" s="25" t="s">
        <v>37</v>
      </c>
      <c r="D73" s="18">
        <v>98.7</v>
      </c>
      <c r="E73" s="19">
        <v>1.07</v>
      </c>
      <c r="F73" s="15">
        <v>0.75785207700101309</v>
      </c>
      <c r="G73" s="15">
        <v>0</v>
      </c>
      <c r="H73" s="19">
        <v>0</v>
      </c>
      <c r="I73" s="15">
        <v>0.72070312499999989</v>
      </c>
      <c r="J73" s="15">
        <v>0</v>
      </c>
      <c r="K73" s="19">
        <v>0</v>
      </c>
      <c r="L73" s="15">
        <v>0.60855866163996197</v>
      </c>
      <c r="M73" s="15">
        <v>0.2</v>
      </c>
      <c r="N73" s="15">
        <v>0</v>
      </c>
    </row>
    <row r="74" spans="2:14">
      <c r="B74" s="24">
        <v>20</v>
      </c>
      <c r="C74" s="25" t="s">
        <v>26</v>
      </c>
      <c r="D74" s="18">
        <v>24.9</v>
      </c>
      <c r="E74" s="19">
        <v>0.89</v>
      </c>
      <c r="F74" s="15">
        <v>0.58232931726907633</v>
      </c>
      <c r="G74" s="15">
        <v>0.05</v>
      </c>
      <c r="H74" s="19">
        <v>0.25</v>
      </c>
      <c r="I74" s="15">
        <v>0.27722772277227725</v>
      </c>
      <c r="J74" s="15">
        <v>0.5</v>
      </c>
      <c r="K74" s="19">
        <v>0.2</v>
      </c>
      <c r="L74" s="15">
        <v>0.3086053412462908</v>
      </c>
      <c r="M74" s="15">
        <v>0.6</v>
      </c>
      <c r="N74" s="15">
        <v>0.7</v>
      </c>
    </row>
    <row r="75" spans="2:14">
      <c r="B75" s="24">
        <v>20</v>
      </c>
      <c r="C75" s="25" t="s">
        <v>27</v>
      </c>
      <c r="D75" s="18">
        <v>73.3</v>
      </c>
      <c r="E75" s="19">
        <v>0.72</v>
      </c>
      <c r="F75" s="15">
        <v>0.72305593451568895</v>
      </c>
      <c r="G75" s="15">
        <v>0</v>
      </c>
      <c r="H75" s="19">
        <v>0.1</v>
      </c>
      <c r="I75" s="15">
        <v>0.53581943081452399</v>
      </c>
      <c r="J75" s="15">
        <v>0.2</v>
      </c>
      <c r="K75" s="19">
        <v>0</v>
      </c>
      <c r="L75" s="15">
        <v>0.4882186616399623</v>
      </c>
      <c r="M75" s="15">
        <v>0.1</v>
      </c>
      <c r="N75" s="15">
        <v>0.1</v>
      </c>
    </row>
    <row r="76" spans="2:14">
      <c r="B76" s="24">
        <v>20</v>
      </c>
      <c r="C76" s="25" t="s">
        <v>28</v>
      </c>
      <c r="D76" s="18">
        <v>31.7</v>
      </c>
      <c r="E76" s="19">
        <v>0.87</v>
      </c>
      <c r="F76" s="15">
        <v>0.77287066246056779</v>
      </c>
      <c r="G76" s="15">
        <v>0.15</v>
      </c>
      <c r="H76" s="19">
        <v>0.25</v>
      </c>
      <c r="J76" s="15"/>
      <c r="K76" s="19"/>
      <c r="M76" s="15"/>
      <c r="N76" s="15"/>
    </row>
    <row r="77" spans="2:14">
      <c r="B77" s="24">
        <v>20</v>
      </c>
      <c r="C77" s="25" t="s">
        <v>29</v>
      </c>
      <c r="D77" s="18">
        <v>16.8</v>
      </c>
      <c r="E77" s="19">
        <v>0.78</v>
      </c>
      <c r="F77" s="15">
        <v>0.58333333333333337</v>
      </c>
      <c r="G77" s="15">
        <v>0</v>
      </c>
      <c r="H77" s="19">
        <v>0.3</v>
      </c>
      <c r="J77" s="15"/>
      <c r="K77" s="19"/>
      <c r="M77" s="15"/>
      <c r="N77" s="15"/>
    </row>
    <row r="78" spans="2:14">
      <c r="B78" s="24">
        <v>19</v>
      </c>
      <c r="C78" s="25" t="s">
        <v>36</v>
      </c>
      <c r="D78" s="18">
        <v>229.2</v>
      </c>
      <c r="E78" s="19">
        <v>0.88</v>
      </c>
      <c r="F78" s="15">
        <v>0.64877835951134377</v>
      </c>
      <c r="G78" s="15">
        <v>0</v>
      </c>
      <c r="H78" s="19">
        <v>0</v>
      </c>
      <c r="I78" s="15">
        <v>0.78387309980171838</v>
      </c>
      <c r="J78" s="15">
        <v>0</v>
      </c>
      <c r="K78" s="19">
        <f>1/11</f>
        <v>9.0909090909090912E-2</v>
      </c>
      <c r="L78" s="15">
        <v>0.72047634799867677</v>
      </c>
      <c r="M78" s="15">
        <v>0</v>
      </c>
      <c r="N78" s="15">
        <v>0</v>
      </c>
    </row>
    <row r="79" spans="2:14">
      <c r="B79" s="24">
        <v>19</v>
      </c>
      <c r="C79" s="25" t="s">
        <v>44</v>
      </c>
      <c r="D79" s="18">
        <v>257.60000000000002</v>
      </c>
      <c r="E79" s="19">
        <v>1.02</v>
      </c>
      <c r="F79" s="15">
        <v>0.60986024844720488</v>
      </c>
      <c r="G79" s="15">
        <v>0</v>
      </c>
      <c r="H79" s="19">
        <v>0.1</v>
      </c>
      <c r="I79" s="15">
        <v>0.60025817555938032</v>
      </c>
      <c r="J79" s="15">
        <v>0</v>
      </c>
      <c r="K79" s="19">
        <v>0</v>
      </c>
      <c r="L79" s="15">
        <v>0.50907555930772475</v>
      </c>
      <c r="M79" s="15">
        <v>0</v>
      </c>
      <c r="N79" s="15">
        <v>0.1</v>
      </c>
    </row>
    <row r="80" spans="2:14">
      <c r="B80" s="24">
        <v>20</v>
      </c>
      <c r="C80" s="25" t="s">
        <v>41</v>
      </c>
      <c r="D80" s="18">
        <v>89.2</v>
      </c>
      <c r="E80" s="19">
        <v>0.66</v>
      </c>
      <c r="F80" s="15">
        <v>0.702914798206278</v>
      </c>
      <c r="G80" s="15">
        <v>0</v>
      </c>
      <c r="H80" s="19">
        <f>2/27</f>
        <v>7.407407407407407E-2</v>
      </c>
      <c r="I80" s="15">
        <v>0.9231547017189079</v>
      </c>
      <c r="J80" s="15">
        <v>0</v>
      </c>
      <c r="K80" s="19">
        <v>0.1</v>
      </c>
      <c r="L80" s="15">
        <v>0.79118773946360144</v>
      </c>
      <c r="M80" s="15">
        <v>0.2</v>
      </c>
      <c r="N80" s="15">
        <v>0.3</v>
      </c>
    </row>
    <row r="81" spans="1:14">
      <c r="B81" s="24">
        <v>20</v>
      </c>
      <c r="C81" s="25" t="s">
        <v>24</v>
      </c>
      <c r="D81" s="18">
        <v>114.9</v>
      </c>
      <c r="E81" s="19">
        <v>1.55</v>
      </c>
      <c r="F81" s="15">
        <v>0.48912097476066146</v>
      </c>
      <c r="G81" s="15">
        <v>0</v>
      </c>
      <c r="H81" s="19">
        <v>0</v>
      </c>
      <c r="I81" s="15">
        <v>0.54788069073783352</v>
      </c>
      <c r="J81" s="15">
        <v>0</v>
      </c>
      <c r="K81" s="19">
        <v>0</v>
      </c>
      <c r="M81" s="15"/>
      <c r="N81" s="15"/>
    </row>
    <row r="82" spans="1:14">
      <c r="B82" s="24">
        <v>20</v>
      </c>
      <c r="C82" s="25" t="s">
        <v>39</v>
      </c>
      <c r="D82" s="18">
        <v>95.6</v>
      </c>
      <c r="E82" s="19">
        <v>0.95</v>
      </c>
      <c r="F82" s="15">
        <v>0.75209205020920511</v>
      </c>
      <c r="G82" s="15">
        <v>0</v>
      </c>
      <c r="H82" s="19">
        <v>0.2</v>
      </c>
      <c r="I82" s="15">
        <v>0.47983310152990261</v>
      </c>
      <c r="J82" s="15">
        <v>0.4</v>
      </c>
      <c r="K82" s="19">
        <v>0.4</v>
      </c>
      <c r="M82" s="15"/>
      <c r="N82" s="15"/>
    </row>
    <row r="83" spans="1:14">
      <c r="B83" s="24">
        <v>20</v>
      </c>
      <c r="C83" s="25" t="s">
        <v>46</v>
      </c>
      <c r="D83" s="18">
        <v>102.3</v>
      </c>
      <c r="E83" s="19">
        <v>0.8</v>
      </c>
      <c r="F83" s="15">
        <v>0.4594330400782014</v>
      </c>
      <c r="G83" s="15">
        <v>0</v>
      </c>
      <c r="H83" s="19">
        <v>0.05</v>
      </c>
      <c r="I83" s="15">
        <v>0.40257879656160461</v>
      </c>
      <c r="J83" s="15">
        <v>0</v>
      </c>
      <c r="K83" s="19">
        <v>0</v>
      </c>
      <c r="M83" s="15"/>
      <c r="N83" s="15"/>
    </row>
    <row r="84" spans="1:14">
      <c r="B84" s="24">
        <v>20</v>
      </c>
      <c r="C84" s="25" t="s">
        <v>50</v>
      </c>
      <c r="D84" s="18">
        <v>164.818561724125</v>
      </c>
      <c r="E84" s="19">
        <v>0.97</v>
      </c>
      <c r="F84" s="15">
        <v>0.54497751124437777</v>
      </c>
      <c r="G84" s="15">
        <v>0</v>
      </c>
      <c r="H84" s="19">
        <v>0</v>
      </c>
      <c r="I84" s="15">
        <v>0.57983547774731059</v>
      </c>
      <c r="J84" s="15">
        <v>0</v>
      </c>
      <c r="K84" s="19">
        <v>0</v>
      </c>
      <c r="L84" s="15">
        <v>0.37395912187736563</v>
      </c>
      <c r="M84" s="15">
        <v>0</v>
      </c>
      <c r="N84" s="15">
        <v>0</v>
      </c>
    </row>
    <row r="85" spans="1:14">
      <c r="B85" s="24">
        <v>20</v>
      </c>
      <c r="C85" s="25" t="s">
        <v>41</v>
      </c>
      <c r="D85" s="18">
        <v>56.6</v>
      </c>
      <c r="E85" s="19">
        <v>0.92</v>
      </c>
      <c r="F85" s="15">
        <v>0.69611307420494695</v>
      </c>
      <c r="G85" s="15">
        <f>1/16</f>
        <v>6.25E-2</v>
      </c>
      <c r="H85" s="19">
        <f>4/16</f>
        <v>0.25</v>
      </c>
      <c r="J85" s="15"/>
      <c r="K85" s="19"/>
      <c r="M85" s="15"/>
      <c r="N85" s="15"/>
    </row>
    <row r="86" spans="1:14">
      <c r="B86" s="24">
        <v>21</v>
      </c>
      <c r="C86" s="25" t="s">
        <v>30</v>
      </c>
      <c r="D86" s="18">
        <v>58.5</v>
      </c>
      <c r="E86" s="19">
        <v>1.05</v>
      </c>
      <c r="F86" s="15">
        <v>0.53504273504273503</v>
      </c>
      <c r="G86" s="15">
        <v>0</v>
      </c>
      <c r="H86" s="19">
        <f>12/20</f>
        <v>0.6</v>
      </c>
      <c r="I86" s="15">
        <v>0.72229639519359146</v>
      </c>
      <c r="J86" s="15">
        <v>0.55000000000000004</v>
      </c>
      <c r="K86" s="19">
        <v>0.35</v>
      </c>
      <c r="L86" s="15">
        <v>0.70973451327433634</v>
      </c>
      <c r="M86" s="15">
        <v>0.3</v>
      </c>
      <c r="N86" s="15">
        <v>0.45</v>
      </c>
    </row>
    <row r="87" spans="1:14">
      <c r="B87" s="24">
        <v>19</v>
      </c>
      <c r="C87" s="25" t="s">
        <v>41</v>
      </c>
      <c r="D87" s="18">
        <v>227.4</v>
      </c>
      <c r="E87" s="19">
        <v>0.45</v>
      </c>
      <c r="F87" s="15">
        <v>0.66358839050131924</v>
      </c>
      <c r="G87" s="15">
        <v>0</v>
      </c>
      <c r="H87" s="19">
        <v>0.05</v>
      </c>
      <c r="I87" s="15">
        <v>0.71003307607497246</v>
      </c>
      <c r="J87" s="15">
        <v>0.1</v>
      </c>
      <c r="K87" s="19">
        <v>0.2</v>
      </c>
      <c r="L87" s="15">
        <v>0.46068904593639576</v>
      </c>
      <c r="M87" s="15">
        <v>0.2</v>
      </c>
      <c r="N87" s="15">
        <v>0.2</v>
      </c>
    </row>
    <row r="88" spans="1:14">
      <c r="E88" s="19"/>
    </row>
    <row r="89" spans="1:14">
      <c r="C89" s="9" t="s">
        <v>66</v>
      </c>
      <c r="D89" s="20">
        <v>55</v>
      </c>
      <c r="E89" s="21">
        <f t="shared" ref="D89:N89" si="2">COUNT(E33:E88)</f>
        <v>55</v>
      </c>
      <c r="F89" s="22">
        <f t="shared" si="2"/>
        <v>55</v>
      </c>
      <c r="G89" s="22">
        <f t="shared" si="2"/>
        <v>55</v>
      </c>
      <c r="H89" s="21">
        <f t="shared" si="2"/>
        <v>55</v>
      </c>
      <c r="I89" s="22">
        <f t="shared" si="2"/>
        <v>44</v>
      </c>
      <c r="J89" s="22">
        <f t="shared" si="2"/>
        <v>44</v>
      </c>
      <c r="K89" s="21">
        <f t="shared" si="2"/>
        <v>44</v>
      </c>
      <c r="L89" s="22">
        <f t="shared" si="2"/>
        <v>38</v>
      </c>
      <c r="M89" s="22">
        <f t="shared" si="2"/>
        <v>38</v>
      </c>
      <c r="N89" s="22">
        <f t="shared" si="2"/>
        <v>38</v>
      </c>
    </row>
    <row r="90" spans="1:14">
      <c r="C90" s="2" t="s">
        <v>67</v>
      </c>
      <c r="D90" s="23">
        <v>114.83683875507052</v>
      </c>
      <c r="E90" s="19">
        <f t="shared" ref="D90:N90" si="3">AVERAGE(E33:E88)</f>
        <v>0.80589555936725732</v>
      </c>
      <c r="F90" s="15">
        <f t="shared" si="3"/>
        <v>0.64786160282332006</v>
      </c>
      <c r="G90" s="16">
        <f t="shared" si="3"/>
        <v>1.5681818181818182E-2</v>
      </c>
      <c r="H90" s="17">
        <f t="shared" si="3"/>
        <v>0.10225589225589224</v>
      </c>
      <c r="I90" s="15">
        <f t="shared" si="3"/>
        <v>0.60710664187847196</v>
      </c>
      <c r="J90" s="16">
        <f t="shared" si="3"/>
        <v>0.11363636363636363</v>
      </c>
      <c r="K90" s="17">
        <f t="shared" si="3"/>
        <v>8.7293388429752081E-2</v>
      </c>
      <c r="L90" s="15">
        <f t="shared" si="3"/>
        <v>0.5529169207845368</v>
      </c>
      <c r="M90" s="16">
        <f t="shared" si="3"/>
        <v>0.11447368421052635</v>
      </c>
      <c r="N90" s="16">
        <f t="shared" si="3"/>
        <v>0.1618421052631579</v>
      </c>
    </row>
    <row r="91" spans="1:14">
      <c r="E91" s="19"/>
    </row>
    <row r="92" spans="1:14">
      <c r="E92" s="19"/>
    </row>
    <row r="93" spans="1:14">
      <c r="A93" s="5" t="s">
        <v>64</v>
      </c>
      <c r="B93" s="14"/>
      <c r="E93" s="19"/>
    </row>
    <row r="94" spans="1:14">
      <c r="B94" s="24">
        <v>39</v>
      </c>
      <c r="C94" s="10" t="s">
        <v>5</v>
      </c>
      <c r="D94" s="18">
        <v>273.39305558387053</v>
      </c>
      <c r="E94" s="19">
        <v>0.79900000000000004</v>
      </c>
      <c r="F94" s="15">
        <v>0.42173468296052258</v>
      </c>
      <c r="G94" s="15">
        <v>0</v>
      </c>
      <c r="H94" s="19">
        <v>0.15</v>
      </c>
      <c r="I94" s="15">
        <v>0.4958759485318377</v>
      </c>
      <c r="J94" s="15">
        <v>0.15</v>
      </c>
      <c r="K94" s="19">
        <v>0.15</v>
      </c>
      <c r="L94" s="15">
        <v>0.49595469255663432</v>
      </c>
      <c r="M94" s="15">
        <v>0.05</v>
      </c>
      <c r="N94" s="15">
        <v>0.05</v>
      </c>
    </row>
    <row r="95" spans="1:14">
      <c r="B95" s="24">
        <v>39</v>
      </c>
      <c r="C95" s="10" t="s">
        <v>0</v>
      </c>
      <c r="D95" s="18">
        <v>245.27885086405095</v>
      </c>
      <c r="E95" s="19">
        <v>0.71</v>
      </c>
      <c r="G95" s="15">
        <v>0</v>
      </c>
      <c r="H95" s="19">
        <v>0</v>
      </c>
      <c r="J95" s="15"/>
      <c r="K95" s="19"/>
      <c r="M95" s="15"/>
      <c r="N95" s="15"/>
    </row>
    <row r="96" spans="1:14">
      <c r="B96" s="24">
        <v>39</v>
      </c>
      <c r="C96" s="10" t="s">
        <v>9</v>
      </c>
      <c r="D96" s="18">
        <v>51.54749136016396</v>
      </c>
      <c r="E96" s="19">
        <v>0.1</v>
      </c>
      <c r="G96" s="15">
        <v>0.05</v>
      </c>
      <c r="H96" s="19">
        <v>0.3</v>
      </c>
      <c r="J96" s="15"/>
      <c r="K96" s="19"/>
      <c r="M96" s="15"/>
      <c r="N96" s="15"/>
    </row>
    <row r="97" spans="2:14">
      <c r="B97" s="24">
        <v>39</v>
      </c>
      <c r="C97" s="10" t="s">
        <v>2</v>
      </c>
      <c r="D97" s="18">
        <v>109.79207908701929</v>
      </c>
      <c r="E97" s="19">
        <v>0.86</v>
      </c>
      <c r="F97" s="15">
        <v>0.85979278916740276</v>
      </c>
      <c r="G97" s="15">
        <v>0</v>
      </c>
      <c r="H97" s="19">
        <v>0.3</v>
      </c>
      <c r="I97" s="15">
        <v>0.63474827245804544</v>
      </c>
      <c r="J97" s="15">
        <v>0.35</v>
      </c>
      <c r="K97" s="19">
        <v>0.45</v>
      </c>
      <c r="L97" s="15">
        <v>0.64838129496402874</v>
      </c>
      <c r="M97" s="15">
        <v>0.25</v>
      </c>
      <c r="N97" s="15">
        <v>0.55000000000000004</v>
      </c>
    </row>
    <row r="98" spans="2:14">
      <c r="B98" s="24">
        <v>35</v>
      </c>
      <c r="C98" s="10" t="s">
        <v>7</v>
      </c>
      <c r="D98" s="18">
        <v>93.280328787222174</v>
      </c>
      <c r="E98" s="19">
        <v>0.72</v>
      </c>
      <c r="F98" s="15">
        <v>0.63574834107592715</v>
      </c>
      <c r="G98" s="15">
        <v>0</v>
      </c>
      <c r="H98" s="19">
        <v>0.3</v>
      </c>
      <c r="I98" s="15">
        <v>0.65098039215686265</v>
      </c>
      <c r="J98" s="15">
        <v>0.35</v>
      </c>
      <c r="K98" s="19">
        <v>0.45</v>
      </c>
      <c r="L98" s="15">
        <v>0.59500378501135498</v>
      </c>
      <c r="M98" s="15">
        <v>0.25</v>
      </c>
      <c r="N98" s="15">
        <v>0.4</v>
      </c>
    </row>
    <row r="99" spans="2:14">
      <c r="B99" s="24">
        <v>35</v>
      </c>
      <c r="C99" s="10" t="s">
        <v>6</v>
      </c>
      <c r="D99" s="18">
        <v>34.423010939927948</v>
      </c>
      <c r="E99" s="19">
        <v>1.27</v>
      </c>
      <c r="F99" s="15">
        <v>0.62097220358057326</v>
      </c>
      <c r="G99" s="15">
        <v>0.05</v>
      </c>
      <c r="H99" s="19">
        <v>0.15</v>
      </c>
      <c r="I99" s="15">
        <v>0.74930671103716018</v>
      </c>
      <c r="J99" s="15">
        <v>0.05</v>
      </c>
      <c r="K99" s="19">
        <v>0.1</v>
      </c>
      <c r="L99" s="15">
        <v>0.66869609335362767</v>
      </c>
      <c r="M99" s="15">
        <v>0.3</v>
      </c>
      <c r="N99" s="15">
        <v>0.75</v>
      </c>
    </row>
    <row r="100" spans="2:14">
      <c r="B100" s="24">
        <v>35</v>
      </c>
      <c r="C100" s="10" t="s">
        <v>0</v>
      </c>
      <c r="D100" s="18">
        <v>95.200041438183945</v>
      </c>
      <c r="E100" s="19">
        <v>1.08</v>
      </c>
      <c r="F100" s="15">
        <v>0.73305600746460042</v>
      </c>
      <c r="G100" s="15">
        <v>0</v>
      </c>
      <c r="H100" s="19">
        <v>0.15</v>
      </c>
      <c r="I100" s="15">
        <v>0.77478084962913008</v>
      </c>
      <c r="J100" s="15">
        <v>0.2</v>
      </c>
      <c r="K100" s="19">
        <v>0.4</v>
      </c>
      <c r="L100" s="15">
        <v>0.654747225647349</v>
      </c>
      <c r="M100" s="15">
        <v>0.25</v>
      </c>
      <c r="N100" s="15">
        <v>0.7</v>
      </c>
    </row>
    <row r="101" spans="2:14">
      <c r="B101" s="24">
        <v>48</v>
      </c>
      <c r="C101" s="25" t="s">
        <v>24</v>
      </c>
      <c r="D101" s="18">
        <v>117.3958397358351</v>
      </c>
      <c r="E101" s="19">
        <v>0.72</v>
      </c>
      <c r="F101" s="15">
        <v>0.3688036183673411</v>
      </c>
      <c r="G101" s="15">
        <v>0</v>
      </c>
      <c r="H101" s="19">
        <v>0.2</v>
      </c>
      <c r="I101" s="15">
        <v>0.37912087912087916</v>
      </c>
      <c r="J101" s="15">
        <v>0.45</v>
      </c>
      <c r="K101" s="19">
        <v>0.6</v>
      </c>
      <c r="L101" s="15">
        <v>0.43525741029641185</v>
      </c>
      <c r="M101" s="15">
        <v>0.5</v>
      </c>
      <c r="N101" s="15">
        <v>0.45</v>
      </c>
    </row>
    <row r="102" spans="2:14">
      <c r="B102" s="24">
        <v>49</v>
      </c>
      <c r="C102" s="25" t="s">
        <v>25</v>
      </c>
      <c r="D102" s="18">
        <v>159.62572943931721</v>
      </c>
      <c r="E102" s="19">
        <v>0.61</v>
      </c>
      <c r="F102" s="15">
        <v>0.7971470758907272</v>
      </c>
      <c r="G102" s="15">
        <v>0</v>
      </c>
      <c r="H102" s="19">
        <v>0</v>
      </c>
      <c r="I102" s="15">
        <v>0.75233160621761652</v>
      </c>
      <c r="J102" s="15">
        <v>0</v>
      </c>
      <c r="K102" s="19">
        <v>0</v>
      </c>
      <c r="L102" s="15">
        <v>0.66753134457414609</v>
      </c>
      <c r="M102" s="15">
        <v>1</v>
      </c>
      <c r="N102" s="15">
        <v>0</v>
      </c>
    </row>
    <row r="103" spans="2:14">
      <c r="B103" s="24">
        <v>56</v>
      </c>
      <c r="C103" s="25" t="s">
        <v>34</v>
      </c>
      <c r="D103" s="18">
        <v>46.708379141478737</v>
      </c>
      <c r="E103" s="19">
        <v>0.87</v>
      </c>
      <c r="F103" s="15">
        <v>0.59319442175552428</v>
      </c>
      <c r="G103" s="15">
        <v>0.05</v>
      </c>
      <c r="H103" s="19">
        <v>0.1</v>
      </c>
      <c r="I103" s="15">
        <v>0.51936218678815493</v>
      </c>
      <c r="J103" s="15">
        <v>0.15</v>
      </c>
      <c r="K103" s="19">
        <v>0.2</v>
      </c>
      <c r="L103" s="15">
        <v>0.46448087431693985</v>
      </c>
      <c r="M103" s="15">
        <v>0.15</v>
      </c>
      <c r="N103" s="15">
        <v>0.3</v>
      </c>
    </row>
    <row r="104" spans="2:14">
      <c r="B104" s="24">
        <v>56</v>
      </c>
      <c r="C104" s="25" t="s">
        <v>35</v>
      </c>
      <c r="D104" s="18">
        <v>70.333741810431917</v>
      </c>
      <c r="E104" s="19">
        <v>0.67</v>
      </c>
      <c r="F104" s="15">
        <v>0.69374469497058622</v>
      </c>
      <c r="G104" s="15">
        <v>0</v>
      </c>
      <c r="H104" s="19">
        <v>0</v>
      </c>
      <c r="I104" s="15">
        <v>0.58965102286401927</v>
      </c>
      <c r="J104" s="15">
        <v>0.1</v>
      </c>
      <c r="K104" s="19">
        <v>0.15</v>
      </c>
      <c r="L104" s="15">
        <v>0.45421245421245421</v>
      </c>
      <c r="M104" s="15">
        <v>0.1</v>
      </c>
      <c r="N104" s="15">
        <v>0.15</v>
      </c>
    </row>
    <row r="105" spans="2:14">
      <c r="B105" s="24">
        <v>56</v>
      </c>
      <c r="C105" s="25" t="s">
        <v>36</v>
      </c>
      <c r="D105" s="18">
        <v>108.52917342052763</v>
      </c>
      <c r="E105" s="19">
        <v>0.48</v>
      </c>
      <c r="F105" s="15">
        <v>0.72777988793560333</v>
      </c>
      <c r="G105" s="15">
        <v>0</v>
      </c>
      <c r="H105" s="19">
        <v>0</v>
      </c>
      <c r="I105" s="15">
        <v>0.69138276553106215</v>
      </c>
      <c r="J105" s="15">
        <v>0</v>
      </c>
      <c r="K105" s="19">
        <v>0</v>
      </c>
      <c r="L105" s="15">
        <v>0.6343012704174229</v>
      </c>
      <c r="M105" s="15">
        <v>0</v>
      </c>
      <c r="N105" s="15">
        <v>0.05</v>
      </c>
    </row>
    <row r="106" spans="2:14">
      <c r="B106" s="24">
        <v>60</v>
      </c>
      <c r="C106" s="25" t="s">
        <v>25</v>
      </c>
      <c r="D106" s="18">
        <v>163.90752303358462</v>
      </c>
      <c r="E106" s="19">
        <v>0.81</v>
      </c>
      <c r="F106" s="15">
        <v>0.67183604970558874</v>
      </c>
      <c r="G106" s="15">
        <v>0</v>
      </c>
      <c r="H106" s="19">
        <v>0.05</v>
      </c>
      <c r="I106" s="15">
        <v>0.75660377358490571</v>
      </c>
      <c r="J106" s="15">
        <v>0.05</v>
      </c>
      <c r="K106" s="19">
        <v>0.25</v>
      </c>
      <c r="L106" s="15">
        <v>0.57507987220447288</v>
      </c>
      <c r="M106" s="15">
        <v>0.1</v>
      </c>
      <c r="N106" s="15">
        <v>0.35</v>
      </c>
    </row>
    <row r="107" spans="2:14">
      <c r="B107" s="24">
        <v>60</v>
      </c>
      <c r="C107" s="25" t="s">
        <v>38</v>
      </c>
      <c r="D107" s="18">
        <v>121.56805705490396</v>
      </c>
      <c r="E107" s="19">
        <v>0.81</v>
      </c>
      <c r="F107" s="15">
        <v>0.82538395236562367</v>
      </c>
      <c r="G107" s="15">
        <v>0</v>
      </c>
      <c r="H107" s="19">
        <v>0</v>
      </c>
      <c r="J107" s="15"/>
      <c r="K107" s="19"/>
      <c r="M107" s="15"/>
      <c r="N107" s="15"/>
    </row>
    <row r="108" spans="2:14">
      <c r="B108" s="24">
        <v>56</v>
      </c>
      <c r="C108" s="25" t="s">
        <v>44</v>
      </c>
      <c r="D108" s="18">
        <v>187.37885811611221</v>
      </c>
      <c r="E108" s="19">
        <v>1.39</v>
      </c>
      <c r="F108" s="15">
        <v>0.62161371205976035</v>
      </c>
      <c r="G108" s="15">
        <v>0</v>
      </c>
      <c r="H108" s="19">
        <v>0.05</v>
      </c>
      <c r="I108" s="15">
        <v>0.48088531187122729</v>
      </c>
      <c r="J108" s="15">
        <v>0</v>
      </c>
      <c r="K108" s="19">
        <v>0</v>
      </c>
      <c r="M108" s="15"/>
      <c r="N108" s="15"/>
    </row>
    <row r="109" spans="2:14">
      <c r="B109" s="24">
        <v>37</v>
      </c>
      <c r="C109" s="25" t="s">
        <v>50</v>
      </c>
      <c r="D109" s="18">
        <v>26.3</v>
      </c>
      <c r="E109" s="19">
        <v>0.53900000000000003</v>
      </c>
      <c r="F109" s="15">
        <v>0.89733840304182511</v>
      </c>
      <c r="G109" s="15">
        <v>0.05</v>
      </c>
      <c r="H109" s="19">
        <v>0.3</v>
      </c>
      <c r="I109" s="15">
        <v>0.7455357142857143</v>
      </c>
      <c r="J109" s="15">
        <v>0.35</v>
      </c>
      <c r="K109" s="19">
        <v>0.4</v>
      </c>
      <c r="L109" s="15">
        <v>0.55116696892138894</v>
      </c>
      <c r="M109" s="15">
        <v>0.25</v>
      </c>
      <c r="N109" s="15">
        <v>0.4</v>
      </c>
    </row>
    <row r="110" spans="2:14">
      <c r="B110" s="24">
        <v>38</v>
      </c>
      <c r="C110" s="25" t="s">
        <v>46</v>
      </c>
      <c r="D110" s="18">
        <v>29.7</v>
      </c>
      <c r="E110" s="19">
        <v>0.61</v>
      </c>
      <c r="F110" s="15">
        <v>0.65656565656565657</v>
      </c>
      <c r="G110" s="15">
        <v>0.15</v>
      </c>
      <c r="H110" s="19">
        <v>0.45</v>
      </c>
      <c r="I110" s="15">
        <v>0.68199233716475094</v>
      </c>
      <c r="J110" s="15">
        <v>0.35</v>
      </c>
      <c r="K110" s="19">
        <v>0.5</v>
      </c>
      <c r="L110" s="15">
        <v>0.57042253521126762</v>
      </c>
      <c r="M110" s="15">
        <v>0.7</v>
      </c>
      <c r="N110" s="15">
        <v>0.6</v>
      </c>
    </row>
    <row r="111" spans="2:14">
      <c r="B111" s="24">
        <v>38</v>
      </c>
      <c r="C111" s="25" t="s">
        <v>36</v>
      </c>
      <c r="D111" s="18">
        <v>292.10000000000002</v>
      </c>
      <c r="E111" s="19">
        <v>0.64</v>
      </c>
      <c r="F111" s="15">
        <v>0.49195480999657643</v>
      </c>
      <c r="G111" s="15">
        <v>0</v>
      </c>
      <c r="H111" s="19">
        <v>0.15</v>
      </c>
      <c r="I111" s="15">
        <v>0.63090933487220591</v>
      </c>
      <c r="J111" s="15">
        <v>0.25</v>
      </c>
      <c r="K111" s="19">
        <v>0.15</v>
      </c>
      <c r="L111" s="15">
        <v>0.65984554856743505</v>
      </c>
      <c r="M111" s="15">
        <v>0.25</v>
      </c>
      <c r="N111" s="15">
        <v>0.35</v>
      </c>
    </row>
    <row r="112" spans="2:14">
      <c r="B112" s="24">
        <v>35</v>
      </c>
      <c r="C112" s="25" t="s">
        <v>41</v>
      </c>
      <c r="D112" s="18">
        <v>37.299999999999997</v>
      </c>
      <c r="E112" s="19">
        <v>0.76</v>
      </c>
      <c r="F112" s="15">
        <v>0.73994638069705099</v>
      </c>
      <c r="G112" s="15">
        <v>0.15</v>
      </c>
      <c r="H112" s="19">
        <v>0.1</v>
      </c>
      <c r="I112" s="15">
        <v>0.49385749385749383</v>
      </c>
      <c r="J112" s="15">
        <f>5/20</f>
        <v>0.25</v>
      </c>
      <c r="K112" s="19">
        <v>0.25</v>
      </c>
      <c r="L112" s="15">
        <v>0.52606635071090047</v>
      </c>
      <c r="M112" s="15">
        <v>0.15</v>
      </c>
      <c r="N112" s="15">
        <v>0.3</v>
      </c>
    </row>
    <row r="113" spans="1:14">
      <c r="B113" s="24">
        <v>36</v>
      </c>
      <c r="C113" s="25" t="s">
        <v>24</v>
      </c>
      <c r="D113" s="18">
        <v>83.1</v>
      </c>
      <c r="E113" s="19">
        <v>1.45</v>
      </c>
      <c r="F113" s="15">
        <v>0.542719614921781</v>
      </c>
      <c r="G113" s="15">
        <v>0.1</v>
      </c>
      <c r="H113" s="19">
        <v>0.45</v>
      </c>
      <c r="I113" s="15">
        <v>0.98153846153846158</v>
      </c>
      <c r="J113" s="15">
        <v>0.4</v>
      </c>
      <c r="K113" s="19">
        <v>0.3</v>
      </c>
      <c r="L113" s="15">
        <v>0.70201096892138937</v>
      </c>
      <c r="M113" s="15">
        <v>0.25</v>
      </c>
      <c r="N113" s="15">
        <v>0.45</v>
      </c>
    </row>
    <row r="114" spans="1:14">
      <c r="B114" s="24">
        <v>36</v>
      </c>
      <c r="C114" s="25" t="s">
        <v>45</v>
      </c>
      <c r="D114" s="18">
        <v>72.8</v>
      </c>
      <c r="E114" s="19">
        <v>1.41</v>
      </c>
      <c r="F114" s="15">
        <v>0.96703296703296715</v>
      </c>
      <c r="G114" s="15">
        <v>0.2</v>
      </c>
      <c r="H114" s="19">
        <v>0.45</v>
      </c>
      <c r="I114" s="15">
        <v>0.41776937618147453</v>
      </c>
      <c r="J114" s="15">
        <v>0.55000000000000004</v>
      </c>
      <c r="K114" s="19">
        <v>0.5</v>
      </c>
      <c r="L114" s="15">
        <v>0.91973969631236441</v>
      </c>
      <c r="M114" s="15">
        <v>0.6</v>
      </c>
      <c r="N114" s="15">
        <v>0.65</v>
      </c>
    </row>
    <row r="115" spans="1:14">
      <c r="B115" s="24">
        <v>41</v>
      </c>
      <c r="C115" s="25" t="s">
        <v>32</v>
      </c>
      <c r="D115" s="18">
        <v>304.8</v>
      </c>
      <c r="E115" s="19">
        <v>0.95</v>
      </c>
      <c r="F115" s="15">
        <v>0.5065616797900262</v>
      </c>
      <c r="G115" s="15">
        <v>0</v>
      </c>
      <c r="H115" s="19">
        <v>0</v>
      </c>
      <c r="J115" s="15"/>
      <c r="K115" s="19"/>
      <c r="M115" s="15"/>
      <c r="N115" s="15"/>
    </row>
    <row r="116" spans="1:14">
      <c r="B116" s="24">
        <v>42</v>
      </c>
      <c r="C116" s="25" t="s">
        <v>32</v>
      </c>
      <c r="D116" s="18">
        <v>186.6</v>
      </c>
      <c r="E116" s="19">
        <v>0.68</v>
      </c>
      <c r="F116" s="15">
        <v>0.710075026795284</v>
      </c>
      <c r="G116" s="15">
        <v>0</v>
      </c>
      <c r="H116" s="19">
        <v>0</v>
      </c>
      <c r="I116" s="15">
        <v>0.56064492488090878</v>
      </c>
      <c r="J116" s="15">
        <v>0.1</v>
      </c>
      <c r="K116" s="19">
        <v>0.2</v>
      </c>
      <c r="L116" s="15">
        <v>0.52026554856743545</v>
      </c>
      <c r="M116" s="15">
        <v>0.2</v>
      </c>
      <c r="N116" s="15">
        <v>0.2</v>
      </c>
    </row>
    <row r="117" spans="1:14">
      <c r="E117" s="19"/>
    </row>
    <row r="118" spans="1:14">
      <c r="C118" s="9" t="s">
        <v>66</v>
      </c>
      <c r="D118" s="20">
        <v>23</v>
      </c>
      <c r="E118" s="21">
        <f t="shared" ref="D118:N118" si="4">COUNT(E94:E117)</f>
        <v>23</v>
      </c>
      <c r="F118" s="22">
        <f t="shared" si="4"/>
        <v>21</v>
      </c>
      <c r="G118" s="22">
        <f t="shared" si="4"/>
        <v>23</v>
      </c>
      <c r="H118" s="21">
        <f t="shared" si="4"/>
        <v>23</v>
      </c>
      <c r="I118" s="22">
        <f t="shared" si="4"/>
        <v>19</v>
      </c>
      <c r="J118" s="22">
        <f t="shared" si="4"/>
        <v>19</v>
      </c>
      <c r="K118" s="21">
        <f t="shared" si="4"/>
        <v>19</v>
      </c>
      <c r="L118" s="22">
        <f t="shared" si="4"/>
        <v>18</v>
      </c>
      <c r="M118" s="22">
        <f t="shared" si="4"/>
        <v>18</v>
      </c>
      <c r="N118" s="22">
        <f t="shared" si="4"/>
        <v>18</v>
      </c>
    </row>
    <row r="119" spans="1:14">
      <c r="C119" s="2" t="s">
        <v>67</v>
      </c>
      <c r="D119" s="23">
        <v>126.5679199918535</v>
      </c>
      <c r="E119" s="19">
        <f t="shared" ref="D119:N119" si="5">AVERAGE(E94:E117)</f>
        <v>0.82339130434782604</v>
      </c>
      <c r="F119" s="15">
        <f t="shared" si="5"/>
        <v>0.67061914172099757</v>
      </c>
      <c r="G119" s="16">
        <f t="shared" si="5"/>
        <v>3.4782608695652174E-2</v>
      </c>
      <c r="H119" s="17">
        <f t="shared" si="5"/>
        <v>0.15869565217391307</v>
      </c>
      <c r="I119" s="15">
        <f t="shared" si="5"/>
        <v>0.6309093348722058</v>
      </c>
      <c r="J119" s="16">
        <f t="shared" si="5"/>
        <v>0.2157894736842105</v>
      </c>
      <c r="K119" s="17">
        <f t="shared" si="5"/>
        <v>0.26578947368421058</v>
      </c>
      <c r="L119" s="15">
        <f t="shared" si="5"/>
        <v>0.59684244082039017</v>
      </c>
      <c r="M119" s="16">
        <f t="shared" si="5"/>
        <v>0.29722222222222228</v>
      </c>
      <c r="N119" s="16">
        <f t="shared" si="5"/>
        <v>0.37222222222222223</v>
      </c>
    </row>
    <row r="120" spans="1:14">
      <c r="E120" s="19"/>
    </row>
    <row r="121" spans="1:14">
      <c r="E121" s="19"/>
    </row>
    <row r="122" spans="1:14">
      <c r="A122" s="6" t="s">
        <v>65</v>
      </c>
      <c r="B122" s="14"/>
      <c r="E122" s="19"/>
    </row>
    <row r="123" spans="1:14">
      <c r="B123" s="10">
        <v>20</v>
      </c>
      <c r="C123" s="10" t="s">
        <v>23</v>
      </c>
      <c r="D123" s="18">
        <v>295.54425253265742</v>
      </c>
      <c r="E123" s="19">
        <v>0.91</v>
      </c>
      <c r="F123" s="15">
        <v>0.66103263269337897</v>
      </c>
      <c r="G123" s="15">
        <v>0</v>
      </c>
      <c r="H123" s="19">
        <v>0.15</v>
      </c>
      <c r="I123" s="15">
        <v>0.54501762255687269</v>
      </c>
      <c r="J123" s="15">
        <v>0.1</v>
      </c>
      <c r="K123" s="19">
        <v>0.25</v>
      </c>
      <c r="L123" s="15">
        <v>0.53556910569105687</v>
      </c>
      <c r="M123" s="15">
        <v>0.15</v>
      </c>
      <c r="N123" s="15">
        <v>0.2</v>
      </c>
    </row>
    <row r="124" spans="1:14">
      <c r="B124" s="10">
        <v>20</v>
      </c>
      <c r="C124" s="10" t="s">
        <v>22</v>
      </c>
      <c r="D124" s="18">
        <v>117.29682461789062</v>
      </c>
      <c r="E124" s="19">
        <v>0.64</v>
      </c>
      <c r="F124" s="15">
        <v>0.55234236850580187</v>
      </c>
      <c r="G124" s="15">
        <v>0</v>
      </c>
      <c r="H124" s="19">
        <v>0.05</v>
      </c>
      <c r="I124" s="15">
        <v>0.73143904674610449</v>
      </c>
      <c r="J124" s="15">
        <v>0.1</v>
      </c>
      <c r="K124" s="19">
        <v>0.3</v>
      </c>
      <c r="L124" s="15">
        <v>0.66666666666666674</v>
      </c>
      <c r="M124" s="15">
        <v>0.45</v>
      </c>
      <c r="N124" s="15">
        <v>0.25</v>
      </c>
    </row>
    <row r="125" spans="1:14">
      <c r="B125" s="10">
        <v>16</v>
      </c>
      <c r="C125" s="25" t="s">
        <v>31</v>
      </c>
      <c r="D125" s="18">
        <v>191.17093497561055</v>
      </c>
      <c r="E125" s="19">
        <v>0.76</v>
      </c>
      <c r="F125" s="15">
        <v>0.56787508687174415</v>
      </c>
      <c r="G125" s="15">
        <v>0</v>
      </c>
      <c r="H125" s="19">
        <v>0</v>
      </c>
      <c r="I125" s="15">
        <v>0.53602726387536515</v>
      </c>
      <c r="J125" s="15">
        <v>0.05</v>
      </c>
      <c r="K125" s="19">
        <v>0.05</v>
      </c>
      <c r="L125" s="15">
        <v>0.39694007649808755</v>
      </c>
      <c r="M125" s="15">
        <v>0.1</v>
      </c>
      <c r="N125" s="15">
        <v>0.15</v>
      </c>
    </row>
    <row r="126" spans="1:14">
      <c r="B126" s="10">
        <v>18</v>
      </c>
      <c r="C126" s="25" t="s">
        <v>26</v>
      </c>
      <c r="D126" s="18">
        <v>338.5982480600145</v>
      </c>
      <c r="E126" s="19">
        <v>0.78</v>
      </c>
      <c r="F126" s="15">
        <v>0.66097810399629731</v>
      </c>
      <c r="G126" s="15">
        <v>0</v>
      </c>
      <c r="H126" s="19">
        <v>0</v>
      </c>
      <c r="I126" s="15">
        <v>0.5621329574817947</v>
      </c>
      <c r="J126" s="15">
        <v>0</v>
      </c>
      <c r="K126" s="19">
        <v>0.05</v>
      </c>
      <c r="L126" s="15">
        <v>0.44832244989867143</v>
      </c>
      <c r="M126" s="15">
        <v>0.05</v>
      </c>
      <c r="N126" s="15">
        <v>0.1</v>
      </c>
    </row>
    <row r="127" spans="1:14">
      <c r="B127" s="10">
        <v>19</v>
      </c>
      <c r="C127" s="25" t="s">
        <v>40</v>
      </c>
      <c r="D127" s="18">
        <v>104.91364694357915</v>
      </c>
      <c r="E127" s="19">
        <v>0.71</v>
      </c>
      <c r="F127" s="15">
        <v>0.63498101398295459</v>
      </c>
      <c r="G127" s="15">
        <v>0</v>
      </c>
      <c r="H127" s="19">
        <v>0.1</v>
      </c>
      <c r="I127" s="15">
        <v>0.5477611940298508</v>
      </c>
      <c r="J127" s="15">
        <v>0</v>
      </c>
      <c r="K127" s="19">
        <v>0.05</v>
      </c>
      <c r="L127" s="15">
        <v>0.49913144180660107</v>
      </c>
      <c r="M127" s="15">
        <v>0</v>
      </c>
      <c r="N127" s="15">
        <v>0.2</v>
      </c>
    </row>
    <row r="128" spans="1:14">
      <c r="B128" s="10">
        <v>21</v>
      </c>
      <c r="C128" s="25" t="s">
        <v>40</v>
      </c>
      <c r="D128" s="18">
        <v>498.2</v>
      </c>
      <c r="E128" s="19">
        <v>0.39</v>
      </c>
      <c r="F128" s="15">
        <v>0.59234936777626379</v>
      </c>
      <c r="G128" s="15">
        <v>1.6000000000000001E-3</v>
      </c>
      <c r="H128" s="19">
        <v>0</v>
      </c>
      <c r="I128" s="15">
        <v>0.53621299571774339</v>
      </c>
      <c r="J128" s="15">
        <v>0</v>
      </c>
      <c r="K128" s="19">
        <v>0</v>
      </c>
      <c r="L128" s="15">
        <v>0.52213541666666663</v>
      </c>
      <c r="M128" s="15">
        <v>0</v>
      </c>
      <c r="N128" s="15">
        <v>0</v>
      </c>
    </row>
    <row r="129" spans="2:14">
      <c r="B129" s="10">
        <v>21</v>
      </c>
      <c r="C129" s="25" t="s">
        <v>37</v>
      </c>
      <c r="D129" s="18">
        <v>77.181190532932547</v>
      </c>
      <c r="E129" s="19">
        <v>0.56999999999999995</v>
      </c>
      <c r="F129" s="15">
        <v>0.56295669063389575</v>
      </c>
      <c r="G129" s="15">
        <v>1.66E-2</v>
      </c>
      <c r="H129" s="19">
        <v>0.15</v>
      </c>
      <c r="I129" s="15">
        <v>0.4730127576054956</v>
      </c>
      <c r="J129" s="15">
        <v>0.3</v>
      </c>
      <c r="K129" s="19">
        <v>0.4</v>
      </c>
      <c r="L129" s="15">
        <v>0.7565415244596132</v>
      </c>
      <c r="M129" s="15">
        <v>0.35</v>
      </c>
      <c r="N129" s="15">
        <v>0.5</v>
      </c>
    </row>
    <row r="130" spans="2:14">
      <c r="B130" s="10">
        <v>21</v>
      </c>
      <c r="C130" s="25" t="s">
        <v>43</v>
      </c>
      <c r="D130" s="18">
        <v>165.02735550594363</v>
      </c>
      <c r="E130" s="19">
        <v>0.66</v>
      </c>
      <c r="F130" s="15">
        <v>0.66181630232474764</v>
      </c>
      <c r="G130" s="15">
        <v>0</v>
      </c>
      <c r="H130" s="19">
        <v>0.05</v>
      </c>
      <c r="I130" s="15">
        <v>0.46789574062301326</v>
      </c>
      <c r="J130" s="15">
        <v>0</v>
      </c>
      <c r="K130" s="19">
        <v>0</v>
      </c>
      <c r="L130" s="15">
        <v>0.38901098901098902</v>
      </c>
      <c r="M130" s="15">
        <v>0</v>
      </c>
      <c r="N130" s="15">
        <f>1/14</f>
        <v>7.1428571428571425E-2</v>
      </c>
    </row>
    <row r="131" spans="2:14">
      <c r="B131" s="10">
        <v>21</v>
      </c>
      <c r="C131" s="25" t="s">
        <v>44</v>
      </c>
      <c r="D131" s="18">
        <v>327.93815400666938</v>
      </c>
      <c r="E131" s="19">
        <v>0.56999999999999995</v>
      </c>
      <c r="F131" s="15">
        <v>0.58811057604945838</v>
      </c>
      <c r="G131" s="15">
        <v>0</v>
      </c>
      <c r="H131" s="19">
        <v>0</v>
      </c>
      <c r="I131" s="15">
        <v>0.53267634854771784</v>
      </c>
      <c r="J131" s="15">
        <v>0</v>
      </c>
      <c r="K131" s="19">
        <v>0</v>
      </c>
      <c r="L131" s="15">
        <v>0.57242501743780505</v>
      </c>
      <c r="M131" s="15">
        <v>0</v>
      </c>
      <c r="N131" s="15">
        <v>0</v>
      </c>
    </row>
    <row r="132" spans="2:14">
      <c r="B132" s="10">
        <v>21</v>
      </c>
      <c r="C132" s="25" t="s">
        <v>48</v>
      </c>
      <c r="D132" s="18">
        <v>183.16205617892712</v>
      </c>
      <c r="E132" s="19">
        <v>0.62</v>
      </c>
      <c r="F132" s="15">
        <v>0.45467748562077964</v>
      </c>
      <c r="G132" s="15">
        <v>0</v>
      </c>
      <c r="H132" s="19">
        <v>0</v>
      </c>
      <c r="J132" s="15"/>
      <c r="K132" s="19"/>
      <c r="M132" s="15"/>
      <c r="N132" s="15"/>
    </row>
    <row r="133" spans="2:14">
      <c r="B133" s="10">
        <v>21</v>
      </c>
      <c r="C133" s="25" t="s">
        <v>49</v>
      </c>
      <c r="D133" s="18">
        <v>100.49324804508895</v>
      </c>
      <c r="E133" s="19">
        <v>0.71</v>
      </c>
      <c r="F133" s="15">
        <v>0.66551790731979865</v>
      </c>
      <c r="G133" s="15">
        <v>0</v>
      </c>
      <c r="H133" s="19">
        <v>0.14000000000000001</v>
      </c>
      <c r="J133" s="15"/>
      <c r="K133" s="19"/>
      <c r="M133" s="15"/>
      <c r="N133" s="15"/>
    </row>
    <row r="134" spans="2:14">
      <c r="B134" s="10">
        <v>21</v>
      </c>
      <c r="C134" s="25" t="s">
        <v>31</v>
      </c>
      <c r="D134" s="18">
        <v>83.02853337845454</v>
      </c>
      <c r="E134" s="19">
        <v>0.63</v>
      </c>
      <c r="F134" s="15">
        <v>0.73813963856709663</v>
      </c>
      <c r="G134" s="15">
        <v>0</v>
      </c>
      <c r="H134" s="19">
        <v>0.15</v>
      </c>
      <c r="I134" s="15">
        <v>0.61851851851851847</v>
      </c>
      <c r="J134" s="15">
        <v>0.05</v>
      </c>
      <c r="K134" s="19">
        <v>0.1</v>
      </c>
      <c r="L134" s="15">
        <v>0.74117647058823533</v>
      </c>
      <c r="M134" s="15">
        <v>0</v>
      </c>
      <c r="N134" s="15">
        <v>0.35</v>
      </c>
    </row>
    <row r="135" spans="2:14">
      <c r="B135" s="10">
        <v>21</v>
      </c>
      <c r="C135" s="25" t="s">
        <v>49</v>
      </c>
      <c r="D135" s="18">
        <v>283.29095984855655</v>
      </c>
      <c r="E135" s="19">
        <v>0.64</v>
      </c>
      <c r="F135" s="15">
        <v>0.77659136092845393</v>
      </c>
      <c r="G135" s="15">
        <v>0</v>
      </c>
      <c r="H135" s="19">
        <v>0</v>
      </c>
      <c r="I135" s="15">
        <v>0.74662731871838117</v>
      </c>
      <c r="J135" s="15">
        <v>0</v>
      </c>
      <c r="K135" s="19">
        <v>0</v>
      </c>
      <c r="L135" s="15">
        <v>0.5748628257887517</v>
      </c>
      <c r="M135" s="15">
        <v>0</v>
      </c>
      <c r="N135" s="15">
        <v>0.15</v>
      </c>
    </row>
    <row r="136" spans="2:14">
      <c r="B136" s="10">
        <v>21</v>
      </c>
      <c r="C136" s="25" t="s">
        <v>32</v>
      </c>
      <c r="D136" s="18">
        <v>78.10475650984219</v>
      </c>
      <c r="E136" s="19">
        <v>0.81</v>
      </c>
      <c r="F136" s="15">
        <v>0.76586725336407135</v>
      </c>
      <c r="G136" s="15">
        <v>0</v>
      </c>
      <c r="H136" s="19">
        <v>0</v>
      </c>
      <c r="I136" s="15">
        <v>0.61583011583011582</v>
      </c>
      <c r="J136" s="15">
        <v>0</v>
      </c>
      <c r="K136" s="19">
        <v>0.1</v>
      </c>
      <c r="L136" s="15">
        <v>0.80868167202572339</v>
      </c>
      <c r="M136" s="15">
        <v>0</v>
      </c>
      <c r="N136" s="15">
        <v>0</v>
      </c>
    </row>
    <row r="137" spans="2:14">
      <c r="B137" s="10">
        <v>21</v>
      </c>
      <c r="C137" s="25" t="s">
        <v>40</v>
      </c>
      <c r="D137" s="18">
        <v>352.27935824867433</v>
      </c>
      <c r="E137" s="19">
        <v>0.78</v>
      </c>
      <c r="F137" s="15">
        <v>0.77486304336095668</v>
      </c>
      <c r="G137" s="15">
        <v>0</v>
      </c>
      <c r="H137" s="19">
        <v>0</v>
      </c>
      <c r="I137" s="15">
        <v>0.73925886143931263</v>
      </c>
      <c r="J137" s="15">
        <v>0</v>
      </c>
      <c r="K137" s="19">
        <v>0</v>
      </c>
      <c r="L137" s="15">
        <v>0.65430427720628048</v>
      </c>
      <c r="M137" s="15">
        <v>0.1</v>
      </c>
      <c r="N137" s="15">
        <v>0.15</v>
      </c>
    </row>
    <row r="138" spans="2:14">
      <c r="B138" s="10">
        <v>21</v>
      </c>
      <c r="C138" s="25" t="s">
        <v>50</v>
      </c>
      <c r="D138" s="18">
        <v>119.02633178997011</v>
      </c>
      <c r="E138" s="19">
        <v>0.67</v>
      </c>
      <c r="F138" s="15">
        <v>0.87440628425421119</v>
      </c>
      <c r="G138" s="15">
        <v>0</v>
      </c>
      <c r="H138" s="19">
        <v>0.05</v>
      </c>
      <c r="I138" s="15">
        <v>0.71889168765743072</v>
      </c>
      <c r="J138" s="15">
        <v>0</v>
      </c>
      <c r="K138" s="19">
        <v>0.2</v>
      </c>
      <c r="L138" s="15">
        <v>0.7306698002350176</v>
      </c>
      <c r="M138" s="15">
        <v>0.05</v>
      </c>
      <c r="N138" s="15">
        <v>0</v>
      </c>
    </row>
    <row r="139" spans="2:14">
      <c r="B139" s="10">
        <v>16</v>
      </c>
      <c r="C139" s="25" t="s">
        <v>25</v>
      </c>
      <c r="D139" s="18">
        <v>444.7</v>
      </c>
      <c r="E139" s="19">
        <v>0.49</v>
      </c>
      <c r="F139" s="15">
        <v>0.62446593208904877</v>
      </c>
      <c r="G139" s="15">
        <v>0</v>
      </c>
      <c r="H139" s="19">
        <v>0</v>
      </c>
      <c r="I139" s="15">
        <v>0.61662257495590822</v>
      </c>
      <c r="J139" s="15">
        <v>0</v>
      </c>
      <c r="K139" s="19">
        <v>0</v>
      </c>
      <c r="L139" s="15">
        <v>0.43384879725085906</v>
      </c>
      <c r="M139" s="15">
        <v>0</v>
      </c>
      <c r="N139" s="15">
        <v>0</v>
      </c>
    </row>
    <row r="140" spans="2:14">
      <c r="B140" s="10">
        <v>16</v>
      </c>
      <c r="C140" s="25" t="s">
        <v>26</v>
      </c>
      <c r="D140" s="18">
        <v>126.1</v>
      </c>
      <c r="E140" s="19">
        <v>0.49</v>
      </c>
      <c r="F140" s="15">
        <v>0.48532910388580497</v>
      </c>
      <c r="G140" s="15">
        <v>0</v>
      </c>
      <c r="H140" s="19">
        <v>0</v>
      </c>
      <c r="I140" s="15">
        <v>0.60386100386100383</v>
      </c>
      <c r="J140" s="15">
        <v>0</v>
      </c>
      <c r="K140" s="19">
        <v>0</v>
      </c>
      <c r="L140" s="15">
        <v>0.45428571428571429</v>
      </c>
      <c r="M140" s="15">
        <v>0</v>
      </c>
      <c r="N140" s="15">
        <v>0.05</v>
      </c>
    </row>
    <row r="141" spans="2:14">
      <c r="B141" s="10">
        <v>16</v>
      </c>
      <c r="C141" s="25" t="s">
        <v>30</v>
      </c>
      <c r="D141" s="18">
        <v>136.4</v>
      </c>
      <c r="E141" s="19">
        <v>0.73299999999999998</v>
      </c>
      <c r="F141" s="15">
        <v>0.54692082111436946</v>
      </c>
      <c r="G141" s="15">
        <v>0</v>
      </c>
      <c r="H141" s="19">
        <v>0</v>
      </c>
      <c r="I141" s="15">
        <v>0.59935897435897434</v>
      </c>
      <c r="J141" s="15">
        <v>0</v>
      </c>
      <c r="K141" s="19">
        <v>0</v>
      </c>
      <c r="L141" s="15">
        <v>0.52122641509433965</v>
      </c>
      <c r="M141" s="15">
        <v>0.05</v>
      </c>
      <c r="N141" s="15">
        <v>0</v>
      </c>
    </row>
    <row r="142" spans="2:14">
      <c r="B142" s="10">
        <v>20</v>
      </c>
      <c r="C142" s="25" t="s">
        <v>39</v>
      </c>
      <c r="D142" s="18">
        <v>137.1</v>
      </c>
      <c r="E142" s="19">
        <v>0.64</v>
      </c>
      <c r="F142" s="15">
        <v>0.70167760758570397</v>
      </c>
      <c r="G142" s="15">
        <v>0</v>
      </c>
      <c r="H142" s="19">
        <v>0</v>
      </c>
      <c r="I142" s="15">
        <v>0.59256611865618303</v>
      </c>
      <c r="J142" s="15">
        <v>0</v>
      </c>
      <c r="K142" s="19">
        <v>0</v>
      </c>
      <c r="L142" s="15">
        <v>0.45232067510548524</v>
      </c>
      <c r="M142" s="15">
        <v>0.05</v>
      </c>
      <c r="N142" s="15">
        <v>0.05</v>
      </c>
    </row>
    <row r="143" spans="2:14">
      <c r="B143" s="10">
        <v>20</v>
      </c>
      <c r="C143" s="25" t="s">
        <v>51</v>
      </c>
      <c r="D143" s="18">
        <v>123.3</v>
      </c>
      <c r="E143" s="19">
        <v>0.38100000000000001</v>
      </c>
      <c r="F143" s="15">
        <v>0.63503649635036497</v>
      </c>
      <c r="G143" s="15">
        <v>0</v>
      </c>
      <c r="H143" s="19">
        <v>0</v>
      </c>
      <c r="I143" s="15">
        <v>0.58766859344894029</v>
      </c>
      <c r="J143" s="15">
        <v>0</v>
      </c>
      <c r="K143" s="19">
        <v>0.05</v>
      </c>
      <c r="L143" s="15">
        <v>0.4036568213783403</v>
      </c>
      <c r="M143" s="15">
        <v>0</v>
      </c>
      <c r="N143" s="15">
        <v>0</v>
      </c>
    </row>
    <row r="144" spans="2:14">
      <c r="B144" s="10">
        <v>20</v>
      </c>
      <c r="C144" s="25" t="s">
        <v>26</v>
      </c>
      <c r="D144" s="18">
        <v>270.3</v>
      </c>
      <c r="E144" s="19">
        <v>0.38</v>
      </c>
      <c r="F144" s="15">
        <v>0.60044395116537186</v>
      </c>
      <c r="G144" s="15">
        <v>0</v>
      </c>
      <c r="H144" s="19">
        <v>0</v>
      </c>
      <c r="I144" s="15">
        <v>0.67562557924003708</v>
      </c>
      <c r="J144" s="15">
        <v>0</v>
      </c>
      <c r="K144" s="19">
        <v>0</v>
      </c>
      <c r="L144" s="15">
        <v>-0.52162341982701266</v>
      </c>
      <c r="M144" s="15">
        <v>0</v>
      </c>
      <c r="N144" s="15">
        <v>0.05</v>
      </c>
    </row>
    <row r="145" spans="1:14">
      <c r="B145" s="10">
        <v>20</v>
      </c>
      <c r="C145" s="25" t="s">
        <v>27</v>
      </c>
      <c r="D145" s="18">
        <v>108.1</v>
      </c>
      <c r="E145" s="19">
        <v>0.54</v>
      </c>
      <c r="F145" s="15">
        <v>0.77890841813135991</v>
      </c>
      <c r="G145" s="15">
        <v>0</v>
      </c>
      <c r="H145" s="19">
        <v>0.15</v>
      </c>
      <c r="I145" s="15">
        <v>0.66637554585152836</v>
      </c>
      <c r="J145" s="15">
        <v>0.1</v>
      </c>
      <c r="K145" s="19">
        <v>0.2</v>
      </c>
      <c r="L145" s="15">
        <v>0.70168855534709196</v>
      </c>
      <c r="M145" s="15">
        <v>0.1</v>
      </c>
      <c r="N145" s="15">
        <v>0.2</v>
      </c>
    </row>
    <row r="146" spans="1:14">
      <c r="B146" s="10">
        <v>21</v>
      </c>
      <c r="C146" s="25" t="s">
        <v>26</v>
      </c>
      <c r="D146" s="18">
        <v>129.80000000000001</v>
      </c>
      <c r="E146" s="19">
        <v>0.6</v>
      </c>
      <c r="F146" s="15">
        <v>0.64791987673343598</v>
      </c>
      <c r="G146" s="15">
        <v>0</v>
      </c>
      <c r="H146" s="19">
        <v>4.4999999999999998E-2</v>
      </c>
      <c r="I146" s="15">
        <v>0.5857275254865616</v>
      </c>
      <c r="J146" s="15">
        <v>0</v>
      </c>
      <c r="K146" s="19">
        <v>0</v>
      </c>
      <c r="L146" s="15">
        <v>0.5399610136452242</v>
      </c>
      <c r="M146" s="15">
        <v>0</v>
      </c>
      <c r="N146" s="15">
        <v>0</v>
      </c>
    </row>
    <row r="147" spans="1:14">
      <c r="B147" s="10">
        <v>21</v>
      </c>
      <c r="C147" s="25" t="s">
        <v>29</v>
      </c>
      <c r="D147" s="18">
        <v>308.89999999999998</v>
      </c>
      <c r="E147" s="19">
        <v>0.55000000000000004</v>
      </c>
      <c r="F147" s="15">
        <v>0.6328909032049207</v>
      </c>
      <c r="G147" s="15">
        <v>0</v>
      </c>
      <c r="H147" s="19">
        <v>0</v>
      </c>
      <c r="I147" s="15">
        <v>0.63782215395118624</v>
      </c>
      <c r="J147" s="15">
        <v>0</v>
      </c>
      <c r="K147" s="19">
        <v>0</v>
      </c>
      <c r="L147" s="15">
        <v>0.55106605039510959</v>
      </c>
      <c r="M147" s="15">
        <v>0</v>
      </c>
      <c r="N147" s="15">
        <v>0</v>
      </c>
    </row>
    <row r="148" spans="1:14">
      <c r="B148" s="10">
        <v>21</v>
      </c>
      <c r="C148" s="25" t="s">
        <v>40</v>
      </c>
      <c r="D148" s="18">
        <v>130.9</v>
      </c>
      <c r="E148" s="19">
        <v>0.43</v>
      </c>
      <c r="F148" s="15">
        <v>0.60886172650878534</v>
      </c>
      <c r="G148" s="15">
        <v>0</v>
      </c>
      <c r="H148" s="19">
        <v>0</v>
      </c>
      <c r="I148" s="15">
        <v>0.66198547215496362</v>
      </c>
      <c r="J148" s="15">
        <v>0</v>
      </c>
      <c r="K148" s="19">
        <v>0</v>
      </c>
      <c r="L148" s="15">
        <v>0.45519516217702033</v>
      </c>
      <c r="M148" s="15">
        <v>0</v>
      </c>
      <c r="N148" s="15">
        <v>0.05</v>
      </c>
    </row>
    <row r="149" spans="1:14">
      <c r="B149" s="10">
        <v>21</v>
      </c>
      <c r="C149" s="25" t="s">
        <v>51</v>
      </c>
      <c r="D149" s="18">
        <v>123.5</v>
      </c>
      <c r="E149" s="19">
        <v>0.46</v>
      </c>
      <c r="F149" s="15">
        <v>0.58137651821862346</v>
      </c>
      <c r="G149" s="15">
        <v>0</v>
      </c>
      <c r="H149" s="19">
        <v>2.9000000000000001E-2</v>
      </c>
      <c r="I149" s="15">
        <v>0.62184412733260153</v>
      </c>
      <c r="J149" s="15">
        <v>6.4000000000000001E-2</v>
      </c>
      <c r="K149" s="19">
        <v>3.2000000000000001E-2</v>
      </c>
      <c r="L149" s="15">
        <v>0.55232826187183026</v>
      </c>
      <c r="M149" s="15">
        <v>0</v>
      </c>
      <c r="N149" s="15">
        <v>0.1</v>
      </c>
    </row>
    <row r="150" spans="1:14">
      <c r="B150" s="10">
        <v>17</v>
      </c>
      <c r="C150" s="25" t="s">
        <v>52</v>
      </c>
      <c r="D150" s="18">
        <v>296.7</v>
      </c>
      <c r="E150" s="19">
        <v>0.65</v>
      </c>
      <c r="F150" s="15">
        <v>0.65487023929895527</v>
      </c>
      <c r="G150" s="15">
        <v>0</v>
      </c>
      <c r="H150" s="19">
        <v>0</v>
      </c>
      <c r="I150" s="15">
        <v>0.53930280246069717</v>
      </c>
      <c r="J150" s="15">
        <v>0</v>
      </c>
      <c r="K150" s="19">
        <v>0</v>
      </c>
      <c r="L150" s="15">
        <v>0.80150125104253533</v>
      </c>
      <c r="M150" s="15">
        <v>0</v>
      </c>
      <c r="N150" s="15">
        <v>0</v>
      </c>
    </row>
    <row r="151" spans="1:14">
      <c r="B151" s="10">
        <v>17</v>
      </c>
      <c r="C151" s="25" t="s">
        <v>53</v>
      </c>
      <c r="D151" s="18">
        <v>327.60000000000002</v>
      </c>
      <c r="E151" s="19">
        <v>0.61</v>
      </c>
      <c r="F151" s="15">
        <v>0.71825396825396826</v>
      </c>
      <c r="G151" s="15">
        <v>0</v>
      </c>
      <c r="H151" s="19">
        <v>0</v>
      </c>
      <c r="I151" s="15">
        <v>0.77353935296957987</v>
      </c>
      <c r="J151" s="15">
        <v>0</v>
      </c>
      <c r="K151" s="19">
        <v>0</v>
      </c>
      <c r="L151" s="15">
        <v>0.43483412322274884</v>
      </c>
      <c r="M151" s="15">
        <v>0</v>
      </c>
      <c r="N151" s="15">
        <v>0</v>
      </c>
    </row>
    <row r="152" spans="1:14">
      <c r="B152" s="10">
        <v>17</v>
      </c>
      <c r="C152" s="25" t="s">
        <v>54</v>
      </c>
      <c r="D152" s="18">
        <v>231.5</v>
      </c>
      <c r="E152" s="19">
        <v>0.64</v>
      </c>
      <c r="F152" s="15">
        <v>0.44967602591792655</v>
      </c>
      <c r="G152" s="15">
        <v>0</v>
      </c>
      <c r="H152" s="19">
        <v>0</v>
      </c>
      <c r="I152" s="15">
        <v>0.68346774193548387</v>
      </c>
      <c r="J152" s="15">
        <v>0.05</v>
      </c>
      <c r="K152" s="19">
        <v>0.05</v>
      </c>
      <c r="L152" s="15">
        <v>0.72688878460816519</v>
      </c>
      <c r="M152" s="15">
        <v>0.15</v>
      </c>
      <c r="N152" s="15">
        <v>0.15</v>
      </c>
    </row>
    <row r="153" spans="1:14">
      <c r="B153" s="10">
        <v>17</v>
      </c>
      <c r="C153" s="25" t="s">
        <v>55</v>
      </c>
      <c r="D153" s="18">
        <v>92.3</v>
      </c>
      <c r="E153" s="19">
        <v>0.57999999999999996</v>
      </c>
      <c r="F153" s="15">
        <v>0.5579631635969664</v>
      </c>
      <c r="G153" s="15">
        <v>0</v>
      </c>
      <c r="H153" s="19">
        <v>0.1</v>
      </c>
      <c r="I153" s="15">
        <v>0.56049382716049378</v>
      </c>
      <c r="J153" s="15">
        <v>0.2</v>
      </c>
      <c r="K153" s="19">
        <v>0.1</v>
      </c>
      <c r="L153" s="15">
        <v>0.46247240618101548</v>
      </c>
      <c r="M153" s="15">
        <v>0.2</v>
      </c>
      <c r="N153" s="15">
        <v>0.15</v>
      </c>
    </row>
    <row r="154" spans="1:14">
      <c r="B154" s="10">
        <v>17</v>
      </c>
      <c r="C154" s="25" t="s">
        <v>56</v>
      </c>
      <c r="D154" s="18">
        <v>88.9</v>
      </c>
      <c r="E154" s="19">
        <v>0.56000000000000005</v>
      </c>
      <c r="F154" s="15">
        <v>0.64004499437570295</v>
      </c>
      <c r="G154" s="15">
        <v>0</v>
      </c>
      <c r="H154" s="19">
        <v>0.05</v>
      </c>
      <c r="I154" s="15">
        <v>0.7719869706840391</v>
      </c>
      <c r="J154" s="15">
        <v>0.2</v>
      </c>
      <c r="K154" s="19">
        <v>0.05</v>
      </c>
      <c r="L154" s="15">
        <v>0.36712458550450022</v>
      </c>
      <c r="M154" s="15">
        <v>0.1</v>
      </c>
      <c r="N154" s="15">
        <v>0.2</v>
      </c>
    </row>
    <row r="155" spans="1:14">
      <c r="E155" s="19"/>
    </row>
    <row r="156" spans="1:14">
      <c r="C156" s="9" t="s">
        <v>66</v>
      </c>
      <c r="D156" s="20">
        <f t="shared" ref="D156:N156" si="6">COUNT(D123:D155)</f>
        <v>32</v>
      </c>
      <c r="E156" s="21">
        <f t="shared" si="6"/>
        <v>32</v>
      </c>
      <c r="F156" s="22">
        <f t="shared" si="6"/>
        <v>32</v>
      </c>
      <c r="G156" s="22">
        <f t="shared" si="6"/>
        <v>32</v>
      </c>
      <c r="H156" s="21">
        <f t="shared" si="6"/>
        <v>32</v>
      </c>
      <c r="I156" s="22">
        <f t="shared" si="6"/>
        <v>30</v>
      </c>
      <c r="J156" s="22">
        <f t="shared" si="6"/>
        <v>30</v>
      </c>
      <c r="K156" s="21">
        <f t="shared" si="6"/>
        <v>30</v>
      </c>
      <c r="L156" s="22">
        <f t="shared" si="6"/>
        <v>30</v>
      </c>
      <c r="M156" s="22">
        <f t="shared" si="6"/>
        <v>30</v>
      </c>
      <c r="N156" s="22">
        <f t="shared" si="6"/>
        <v>30</v>
      </c>
    </row>
    <row r="157" spans="1:14">
      <c r="C157" s="2" t="s">
        <v>67</v>
      </c>
      <c r="D157" s="23">
        <f t="shared" ref="D157:N157" si="7">AVERAGE(D123:D155)</f>
        <v>199.72987034921286</v>
      </c>
      <c r="E157" s="19">
        <f t="shared" si="7"/>
        <v>0.61199999999999999</v>
      </c>
      <c r="F157" s="15">
        <f t="shared" si="7"/>
        <v>0.63741077695878812</v>
      </c>
      <c r="G157" s="16">
        <f t="shared" si="7"/>
        <v>5.6875000000000003E-4</v>
      </c>
      <c r="H157" s="17">
        <f t="shared" si="7"/>
        <v>3.7937500000000006E-2</v>
      </c>
      <c r="I157" s="15">
        <f t="shared" si="7"/>
        <v>0.61831835979519656</v>
      </c>
      <c r="J157" s="16">
        <f t="shared" si="7"/>
        <v>4.0466666666666665E-2</v>
      </c>
      <c r="K157" s="17">
        <f t="shared" si="7"/>
        <v>6.6066666666666676E-2</v>
      </c>
      <c r="L157" s="15">
        <f t="shared" si="7"/>
        <v>0.52110709770877106</v>
      </c>
      <c r="M157" s="16">
        <f t="shared" si="7"/>
        <v>6.3333333333333339E-2</v>
      </c>
      <c r="N157" s="16">
        <f t="shared" si="7"/>
        <v>0.10404761904761901</v>
      </c>
    </row>
    <row r="158" spans="1:14">
      <c r="D158" s="23"/>
      <c r="E158" s="19"/>
    </row>
    <row r="159" spans="1:14">
      <c r="E159" s="19"/>
    </row>
    <row r="160" spans="1:14">
      <c r="A160" s="7" t="s">
        <v>57</v>
      </c>
      <c r="B160" s="14"/>
      <c r="E160" s="19"/>
    </row>
    <row r="161" spans="2:14">
      <c r="B161" s="10">
        <v>56</v>
      </c>
      <c r="C161" s="25" t="s">
        <v>30</v>
      </c>
      <c r="D161" s="18">
        <v>92.8289924351227</v>
      </c>
      <c r="E161" s="19">
        <v>0.6</v>
      </c>
      <c r="F161" s="15">
        <v>0.60323764311951866</v>
      </c>
      <c r="G161" s="15">
        <v>0</v>
      </c>
      <c r="H161" s="19">
        <v>0.05</v>
      </c>
      <c r="I161" s="15">
        <v>0.52119309262166402</v>
      </c>
      <c r="J161" s="15">
        <v>0</v>
      </c>
      <c r="K161" s="19">
        <v>0.15</v>
      </c>
      <c r="L161" s="15">
        <v>0.49652432969215488</v>
      </c>
      <c r="M161" s="15">
        <f>5/28</f>
        <v>0.17857142857142858</v>
      </c>
      <c r="N161" s="15">
        <f>1/28</f>
        <v>3.5714285714285712E-2</v>
      </c>
    </row>
    <row r="162" spans="2:14">
      <c r="B162" s="10">
        <v>56</v>
      </c>
      <c r="C162" s="25" t="s">
        <v>29</v>
      </c>
      <c r="D162" s="18">
        <v>161.08135872626451</v>
      </c>
      <c r="E162" s="19">
        <v>0.6</v>
      </c>
      <c r="F162" s="15">
        <v>0.54943770868539965</v>
      </c>
      <c r="G162" s="15">
        <v>0</v>
      </c>
      <c r="H162" s="19">
        <v>0</v>
      </c>
      <c r="I162" s="15">
        <v>0.54824561403508765</v>
      </c>
      <c r="J162" s="15">
        <v>0</v>
      </c>
      <c r="K162" s="19">
        <v>0</v>
      </c>
      <c r="L162" s="15">
        <v>0.54732975416784402</v>
      </c>
      <c r="M162" s="15">
        <f>1/30</f>
        <v>3.3333333333333333E-2</v>
      </c>
      <c r="N162" s="15">
        <v>0</v>
      </c>
    </row>
    <row r="163" spans="2:14">
      <c r="B163" s="10">
        <v>46</v>
      </c>
      <c r="C163" s="25" t="s">
        <v>30</v>
      </c>
      <c r="D163" s="18">
        <v>77.512884006564121</v>
      </c>
      <c r="E163" s="19">
        <v>0.51</v>
      </c>
      <c r="F163" s="15">
        <v>0.63581201316782676</v>
      </c>
      <c r="G163" s="15">
        <v>0</v>
      </c>
      <c r="H163" s="19">
        <v>0.1</v>
      </c>
      <c r="J163" s="15"/>
      <c r="K163" s="19"/>
      <c r="M163" s="15"/>
      <c r="N163" s="15"/>
    </row>
    <row r="164" spans="2:14">
      <c r="B164" s="10">
        <v>47</v>
      </c>
      <c r="C164" s="25" t="s">
        <v>33</v>
      </c>
      <c r="D164" s="18">
        <v>205.35578699975167</v>
      </c>
      <c r="E164" s="19">
        <v>0.52</v>
      </c>
      <c r="F164" s="15">
        <v>0.57801718204833186</v>
      </c>
      <c r="G164" s="15">
        <v>0</v>
      </c>
      <c r="H164" s="19">
        <v>0</v>
      </c>
      <c r="I164" s="15">
        <v>0.93537964458804523</v>
      </c>
      <c r="J164" s="15">
        <v>0</v>
      </c>
      <c r="K164" s="19">
        <v>0</v>
      </c>
      <c r="L164" s="15">
        <v>0.52700317684433462</v>
      </c>
      <c r="M164" s="15">
        <v>0.05</v>
      </c>
      <c r="N164" s="15">
        <v>0.1</v>
      </c>
    </row>
    <row r="165" spans="2:14">
      <c r="B165" s="10">
        <v>47</v>
      </c>
      <c r="C165" s="25" t="s">
        <v>55</v>
      </c>
      <c r="D165" s="18">
        <v>116.3</v>
      </c>
      <c r="E165" s="19">
        <v>0.55000000000000004</v>
      </c>
      <c r="F165" s="15">
        <v>0.64488392089423907</v>
      </c>
      <c r="G165" s="15">
        <v>3.3000000000000002E-2</v>
      </c>
      <c r="H165" s="19">
        <v>0</v>
      </c>
      <c r="J165" s="15"/>
      <c r="K165" s="19"/>
      <c r="M165" s="15"/>
      <c r="N165" s="15"/>
    </row>
    <row r="166" spans="2:14">
      <c r="B166" s="10">
        <v>36</v>
      </c>
      <c r="C166" s="25" t="s">
        <v>49</v>
      </c>
      <c r="D166" s="18">
        <v>63.06</v>
      </c>
      <c r="E166" s="19">
        <v>0.81</v>
      </c>
      <c r="F166" s="15">
        <v>0.61988582302568984</v>
      </c>
      <c r="G166" s="15">
        <v>0</v>
      </c>
      <c r="H166" s="19">
        <v>0.35</v>
      </c>
      <c r="I166" s="15">
        <v>0.50934579439252337</v>
      </c>
      <c r="J166" s="15">
        <v>0.15</v>
      </c>
      <c r="K166" s="19">
        <v>0.2</v>
      </c>
      <c r="L166" s="15">
        <v>0.54567901234567906</v>
      </c>
      <c r="M166" s="15">
        <v>0.3</v>
      </c>
      <c r="N166" s="15">
        <v>0.35</v>
      </c>
    </row>
    <row r="167" spans="2:14">
      <c r="B167" s="10">
        <v>48</v>
      </c>
      <c r="C167" s="25" t="s">
        <v>50</v>
      </c>
      <c r="D167" s="18">
        <v>111.1</v>
      </c>
      <c r="E167" s="19">
        <v>0.75</v>
      </c>
      <c r="F167" s="15">
        <v>0.68856885688568858</v>
      </c>
      <c r="G167" s="15">
        <v>0</v>
      </c>
      <c r="H167" s="19">
        <v>0.1</v>
      </c>
      <c r="I167" s="15">
        <v>0.6886715566422168</v>
      </c>
      <c r="J167" s="15">
        <v>0</v>
      </c>
      <c r="K167" s="19">
        <v>0.2</v>
      </c>
      <c r="L167" s="15">
        <v>0.60635359116022092</v>
      </c>
      <c r="M167" s="15">
        <v>0.05</v>
      </c>
      <c r="N167" s="15">
        <v>0.1</v>
      </c>
    </row>
    <row r="168" spans="2:14">
      <c r="B168" s="10">
        <v>49</v>
      </c>
      <c r="C168" s="25" t="s">
        <v>25</v>
      </c>
      <c r="D168" s="18">
        <v>161.30000000000001</v>
      </c>
      <c r="E168" s="19">
        <v>0.65</v>
      </c>
      <c r="F168" s="15">
        <v>0.57594544327340358</v>
      </c>
      <c r="G168" s="15">
        <v>0</v>
      </c>
      <c r="H168" s="19">
        <v>0</v>
      </c>
      <c r="I168" s="15">
        <v>0.47477295660948537</v>
      </c>
      <c r="J168" s="15">
        <v>0</v>
      </c>
      <c r="K168" s="19">
        <v>0</v>
      </c>
      <c r="L168" s="15">
        <v>0.47158814958717821</v>
      </c>
      <c r="M168" s="15">
        <v>0.05</v>
      </c>
      <c r="N168" s="15">
        <v>0.1</v>
      </c>
    </row>
    <row r="169" spans="2:14">
      <c r="B169" s="10">
        <v>49</v>
      </c>
      <c r="C169" s="25" t="s">
        <v>40</v>
      </c>
      <c r="D169" s="18">
        <v>64.099999999999994</v>
      </c>
      <c r="E169" s="19">
        <v>0.64</v>
      </c>
      <c r="F169" s="15">
        <v>0.69110764430577221</v>
      </c>
      <c r="G169" s="15">
        <v>0</v>
      </c>
      <c r="H169" s="19">
        <v>0.05</v>
      </c>
      <c r="I169" s="15">
        <v>0.80023923444976086</v>
      </c>
      <c r="J169" s="15">
        <v>0.05</v>
      </c>
      <c r="K169" s="19">
        <v>0.2</v>
      </c>
      <c r="L169" s="15">
        <v>0.83253588516746413</v>
      </c>
      <c r="M169" s="15">
        <v>0.1</v>
      </c>
      <c r="N169" s="15">
        <v>0.2</v>
      </c>
    </row>
    <row r="170" spans="2:14">
      <c r="B170" s="10">
        <v>50</v>
      </c>
      <c r="C170" s="25" t="s">
        <v>31</v>
      </c>
      <c r="D170" s="18">
        <v>279.39999999999998</v>
      </c>
      <c r="E170" s="19">
        <v>0.4</v>
      </c>
      <c r="F170" s="15">
        <v>0.91589119541875452</v>
      </c>
      <c r="G170" s="15">
        <v>0</v>
      </c>
      <c r="H170" s="19">
        <v>0</v>
      </c>
      <c r="J170" s="15"/>
      <c r="K170" s="19"/>
      <c r="M170" s="15"/>
      <c r="N170" s="15"/>
    </row>
    <row r="171" spans="2:14">
      <c r="B171" s="10">
        <v>50</v>
      </c>
      <c r="C171" s="25" t="s">
        <v>50</v>
      </c>
      <c r="D171" s="18">
        <v>193.9</v>
      </c>
      <c r="E171" s="19">
        <v>0.68</v>
      </c>
      <c r="F171" s="15">
        <v>0.96080453842186697</v>
      </c>
      <c r="G171" s="15">
        <v>0</v>
      </c>
      <c r="H171" s="19">
        <v>0.05</v>
      </c>
      <c r="J171" s="15"/>
      <c r="K171" s="19"/>
      <c r="M171" s="15"/>
      <c r="N171" s="15"/>
    </row>
    <row r="172" spans="2:14">
      <c r="B172" s="10">
        <v>42</v>
      </c>
      <c r="C172" s="25" t="s">
        <v>32</v>
      </c>
      <c r="D172" s="18">
        <v>287</v>
      </c>
      <c r="E172" s="19">
        <v>0.47</v>
      </c>
      <c r="F172" s="15">
        <v>0.50905923344947734</v>
      </c>
      <c r="G172" s="15">
        <v>0</v>
      </c>
      <c r="H172" s="19">
        <v>0</v>
      </c>
      <c r="I172" s="15">
        <v>0.47385204081632648</v>
      </c>
      <c r="J172" s="15">
        <v>0</v>
      </c>
      <c r="K172" s="19">
        <v>0.2</v>
      </c>
      <c r="L172" s="15">
        <v>0.47761569416498995</v>
      </c>
      <c r="M172" s="15">
        <f>3/15</f>
        <v>0.2</v>
      </c>
      <c r="N172" s="15">
        <f>2/15</f>
        <v>0.13333333333333333</v>
      </c>
    </row>
    <row r="173" spans="2:14">
      <c r="B173" s="10">
        <v>40</v>
      </c>
      <c r="C173" s="25" t="s">
        <v>48</v>
      </c>
      <c r="D173" s="18">
        <v>329.5</v>
      </c>
      <c r="E173" s="19">
        <v>0.5</v>
      </c>
      <c r="F173" s="15">
        <v>0.69893778452200306</v>
      </c>
      <c r="G173" s="15">
        <v>0</v>
      </c>
      <c r="H173" s="19">
        <v>0</v>
      </c>
      <c r="I173" s="15">
        <v>0.68249598531773348</v>
      </c>
      <c r="J173" s="15">
        <v>0</v>
      </c>
      <c r="K173" s="19">
        <v>0</v>
      </c>
      <c r="L173" s="15">
        <v>0.60904931367564819</v>
      </c>
      <c r="M173" s="15">
        <v>0</v>
      </c>
      <c r="N173" s="15">
        <v>0.05</v>
      </c>
    </row>
    <row r="174" spans="2:14">
      <c r="B174" s="10">
        <v>35</v>
      </c>
      <c r="C174" s="25" t="s">
        <v>38</v>
      </c>
      <c r="D174" s="18">
        <v>112.7</v>
      </c>
      <c r="E174" s="19">
        <v>0.47</v>
      </c>
      <c r="F174" s="15">
        <v>0.55723158828748887</v>
      </c>
      <c r="G174" s="15">
        <v>0</v>
      </c>
      <c r="H174" s="19">
        <v>0</v>
      </c>
      <c r="I174" s="15">
        <v>0.64807541241162614</v>
      </c>
      <c r="J174" s="15">
        <v>0</v>
      </c>
      <c r="K174" s="19">
        <v>0</v>
      </c>
      <c r="L174" s="15">
        <v>0.45512277730736667</v>
      </c>
      <c r="M174" s="15">
        <v>0</v>
      </c>
      <c r="N174" s="15">
        <v>0</v>
      </c>
    </row>
    <row r="175" spans="2:14">
      <c r="E175" s="19"/>
    </row>
    <row r="176" spans="2:14">
      <c r="C176" s="9" t="s">
        <v>66</v>
      </c>
      <c r="D176" s="20">
        <f t="shared" ref="D176:N176" si="8">COUNT(D161:D175)</f>
        <v>14</v>
      </c>
      <c r="E176" s="21">
        <f t="shared" si="8"/>
        <v>14</v>
      </c>
      <c r="F176" s="22">
        <f t="shared" si="8"/>
        <v>14</v>
      </c>
      <c r="G176" s="22">
        <f t="shared" si="8"/>
        <v>14</v>
      </c>
      <c r="H176" s="21">
        <f t="shared" si="8"/>
        <v>14</v>
      </c>
      <c r="I176" s="22">
        <f t="shared" si="8"/>
        <v>10</v>
      </c>
      <c r="J176" s="22">
        <f t="shared" si="8"/>
        <v>10</v>
      </c>
      <c r="K176" s="21">
        <f t="shared" si="8"/>
        <v>10</v>
      </c>
      <c r="L176" s="22">
        <f t="shared" si="8"/>
        <v>10</v>
      </c>
      <c r="M176" s="22">
        <f t="shared" si="8"/>
        <v>10</v>
      </c>
      <c r="N176" s="22">
        <f t="shared" si="8"/>
        <v>10</v>
      </c>
    </row>
    <row r="177" spans="3:14">
      <c r="C177" s="2" t="s">
        <v>67</v>
      </c>
      <c r="D177" s="23">
        <f t="shared" ref="D177:N177" si="9">AVERAGE(D161:D175)</f>
        <v>161.08135872626448</v>
      </c>
      <c r="E177" s="19">
        <f t="shared" si="9"/>
        <v>0.58214285714285718</v>
      </c>
      <c r="F177" s="15">
        <f t="shared" si="9"/>
        <v>0.65920146967896154</v>
      </c>
      <c r="G177" s="16">
        <f t="shared" si="9"/>
        <v>2.3571428571428571E-3</v>
      </c>
      <c r="H177" s="17">
        <f t="shared" si="9"/>
        <v>0.05</v>
      </c>
      <c r="I177" s="15">
        <f t="shared" si="9"/>
        <v>0.62822713318844692</v>
      </c>
      <c r="J177" s="16">
        <f t="shared" si="9"/>
        <v>0.02</v>
      </c>
      <c r="K177" s="17">
        <f t="shared" si="9"/>
        <v>9.5000000000000001E-2</v>
      </c>
      <c r="L177" s="15">
        <f t="shared" si="9"/>
        <v>0.55688016841128796</v>
      </c>
      <c r="M177" s="16">
        <f t="shared" si="9"/>
        <v>9.6190476190476201E-2</v>
      </c>
      <c r="N177" s="16">
        <f t="shared" si="9"/>
        <v>0.10690476190476191</v>
      </c>
    </row>
  </sheetData>
  <mergeCells count="6">
    <mergeCell ref="G2:H2"/>
    <mergeCell ref="J2:K2"/>
    <mergeCell ref="M2:N2"/>
    <mergeCell ref="I1:K1"/>
    <mergeCell ref="L1:N1"/>
    <mergeCell ref="F1:H1"/>
  </mergeCells>
  <phoneticPr fontI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Synaptic Transmission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</dc:creator>
  <cp:lastModifiedBy>Goldberg, Ethan M</cp:lastModifiedBy>
  <cp:lastPrinted>2018-06-13T03:48:29Z</cp:lastPrinted>
  <dcterms:created xsi:type="dcterms:W3CDTF">2015-07-03T02:22:18Z</dcterms:created>
  <dcterms:modified xsi:type="dcterms:W3CDTF">2022-02-20T17:42:23Z</dcterms:modified>
</cp:coreProperties>
</file>