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dr\Downloads\"/>
    </mc:Choice>
  </mc:AlternateContent>
  <xr:revisionPtr revIDLastSave="0" documentId="8_{49FD4C10-28EC-4BC8-9F51-60EF01FD45BC}" xr6:coauthVersionLast="47" xr6:coauthVersionMax="47" xr10:uidLastSave="{00000000-0000-0000-0000-000000000000}"/>
  <bookViews>
    <workbookView xWindow="28680" yWindow="-5100" windowWidth="29040" windowHeight="15720" activeTab="4" xr2:uid="{3A34B9A3-A410-4834-95BA-5E0BEA0DF5C3}"/>
  </bookViews>
  <sheets>
    <sheet name="Fig1 and Supp. Fig1" sheetId="8" r:id="rId1"/>
    <sheet name="Fig2" sheetId="1" r:id="rId2"/>
    <sheet name="Fig3" sheetId="2" r:id="rId3"/>
    <sheet name="Fig4" sheetId="3" r:id="rId4"/>
    <sheet name="Fig5" sheetId="4" r:id="rId5"/>
    <sheet name="Fig5 - Area and Chann. estimate" sheetId="7" r:id="rId6"/>
    <sheet name="Fig6" sheetId="5" r:id="rId7"/>
    <sheet name="Fig7" sheetId="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7" i="8" l="1"/>
  <c r="C46" i="8"/>
  <c r="H22" i="7" l="1"/>
  <c r="M21" i="7" l="1"/>
  <c r="M22" i="7" l="1"/>
  <c r="H79" i="6" l="1"/>
  <c r="I79" i="6" s="1"/>
  <c r="F79" i="6"/>
  <c r="L46" i="8"/>
  <c r="L47" i="8" s="1"/>
  <c r="K46" i="8"/>
  <c r="K47" i="8" s="1"/>
  <c r="J46" i="8"/>
  <c r="J47" i="8" s="1"/>
  <c r="E46" i="8"/>
  <c r="E47" i="8" s="1"/>
  <c r="D46" i="8"/>
  <c r="D47" i="8" s="1"/>
  <c r="L45" i="8"/>
  <c r="K45" i="8"/>
  <c r="J45" i="8"/>
  <c r="E45" i="8"/>
  <c r="D45" i="8"/>
  <c r="C45" i="8"/>
  <c r="F44" i="8"/>
  <c r="F43" i="8"/>
  <c r="M42" i="8"/>
  <c r="F42" i="8"/>
  <c r="M41" i="8"/>
  <c r="F41" i="8"/>
  <c r="M40" i="8"/>
  <c r="F40" i="8"/>
  <c r="M39" i="8"/>
  <c r="F39" i="8"/>
  <c r="M38" i="8"/>
  <c r="F38" i="8"/>
  <c r="M37" i="8"/>
  <c r="F37" i="8"/>
  <c r="M36" i="8"/>
  <c r="F36" i="8"/>
  <c r="M35" i="8"/>
  <c r="F35" i="8"/>
  <c r="M34" i="8"/>
  <c r="F34" i="8"/>
  <c r="M33" i="8"/>
  <c r="F33" i="8"/>
  <c r="M32" i="8"/>
  <c r="F32" i="8"/>
  <c r="M31" i="8"/>
  <c r="F31" i="8"/>
  <c r="M30" i="8"/>
  <c r="F30" i="8"/>
  <c r="M29" i="8"/>
  <c r="F29" i="8"/>
  <c r="M28" i="8"/>
  <c r="F28" i="8"/>
  <c r="M27" i="8"/>
  <c r="F27" i="8"/>
  <c r="M26" i="8"/>
  <c r="F26" i="8"/>
  <c r="M25" i="8"/>
  <c r="F25" i="8"/>
  <c r="M24" i="8"/>
  <c r="F24" i="8"/>
  <c r="M23" i="8"/>
  <c r="F23" i="8"/>
  <c r="M22" i="8"/>
  <c r="F22" i="8"/>
  <c r="M21" i="8"/>
  <c r="F21" i="8"/>
  <c r="M20" i="8"/>
  <c r="F20" i="8"/>
  <c r="M19" i="8"/>
  <c r="F19" i="8"/>
  <c r="M18" i="8"/>
  <c r="F18" i="8"/>
  <c r="M17" i="8"/>
  <c r="F17" i="8"/>
  <c r="M16" i="8"/>
  <c r="F16" i="8"/>
  <c r="M15" i="8"/>
  <c r="F15" i="8"/>
  <c r="M14" i="8"/>
  <c r="F14" i="8"/>
  <c r="M13" i="8"/>
  <c r="F13" i="8"/>
  <c r="M12" i="8"/>
  <c r="F12" i="8"/>
  <c r="M11" i="8"/>
  <c r="F11" i="8"/>
  <c r="M10" i="8"/>
  <c r="F10" i="8"/>
  <c r="M9" i="8"/>
  <c r="F9" i="8"/>
  <c r="M8" i="8"/>
  <c r="F8" i="8"/>
  <c r="M7" i="8"/>
  <c r="F7" i="8"/>
  <c r="M6" i="8"/>
  <c r="F6" i="8"/>
  <c r="M5" i="8"/>
  <c r="M45" i="8" s="1"/>
  <c r="F5" i="8"/>
  <c r="F45" i="8" s="1"/>
  <c r="F46" i="8" l="1"/>
  <c r="F47" i="8" s="1"/>
  <c r="M46" i="8"/>
  <c r="M47" i="8" s="1"/>
  <c r="C44" i="3" l="1"/>
  <c r="C17" i="2"/>
  <c r="C18" i="2" s="1"/>
  <c r="K42" i="3"/>
  <c r="K41" i="3"/>
  <c r="G35" i="3"/>
  <c r="G34" i="3"/>
  <c r="C43" i="3"/>
  <c r="I18" i="2"/>
  <c r="H18" i="2"/>
  <c r="D17" i="2"/>
  <c r="D18" i="2" s="1"/>
  <c r="D16" i="2"/>
  <c r="C16" i="2"/>
  <c r="H21" i="7" l="1"/>
  <c r="I3" i="7"/>
  <c r="K3" i="7" s="1"/>
  <c r="I2" i="7"/>
  <c r="K2" i="7" s="1"/>
  <c r="F80" i="6" l="1"/>
  <c r="F45" i="6"/>
  <c r="F13" i="6"/>
  <c r="F12" i="6"/>
  <c r="F26" i="6"/>
  <c r="H30" i="5"/>
  <c r="H31" i="5" s="1"/>
  <c r="I30" i="5"/>
  <c r="I31" i="5" s="1"/>
  <c r="D33" i="5"/>
  <c r="D34" i="5" s="1"/>
  <c r="C33" i="5"/>
  <c r="C34" i="5" s="1"/>
  <c r="I19" i="2"/>
  <c r="H19" i="2"/>
  <c r="D18" i="1"/>
  <c r="G81" i="6" l="1"/>
  <c r="F81" i="6"/>
  <c r="G80" i="6"/>
  <c r="G79" i="6"/>
  <c r="C79" i="6"/>
  <c r="G64" i="6"/>
  <c r="G65" i="6" s="1"/>
  <c r="F64" i="6"/>
  <c r="F65" i="6" s="1"/>
  <c r="G63" i="6"/>
  <c r="F63" i="6"/>
  <c r="H63" i="6" s="1"/>
  <c r="I63" i="6" s="1"/>
  <c r="C63" i="6"/>
  <c r="G45" i="6"/>
  <c r="G46" i="6" s="1"/>
  <c r="F46" i="6"/>
  <c r="G44" i="6"/>
  <c r="F44" i="6"/>
  <c r="H44" i="6" s="1"/>
  <c r="I44" i="6" s="1"/>
  <c r="C44" i="6"/>
  <c r="G27" i="6"/>
  <c r="F27" i="6"/>
  <c r="G26" i="6"/>
  <c r="G25" i="6"/>
  <c r="H25" i="6" s="1"/>
  <c r="I25" i="6" s="1"/>
  <c r="F25" i="6"/>
  <c r="C25" i="6"/>
  <c r="G13" i="6"/>
  <c r="G12" i="6"/>
  <c r="G11" i="6"/>
  <c r="F11" i="6"/>
  <c r="H11" i="6" s="1"/>
  <c r="I11" i="6" s="1"/>
  <c r="C11" i="6"/>
  <c r="I29" i="5" l="1"/>
  <c r="H29" i="5"/>
  <c r="D32" i="5"/>
  <c r="C32" i="5"/>
  <c r="I17" i="2"/>
  <c r="H17" i="2"/>
  <c r="K12" i="1" l="1"/>
  <c r="J12" i="1"/>
  <c r="K11" i="1"/>
  <c r="J11" i="1"/>
  <c r="H12" i="1"/>
  <c r="G12" i="1"/>
  <c r="H11" i="1"/>
  <c r="G11" i="1"/>
  <c r="D17" i="1"/>
  <c r="D19" i="1" s="1"/>
  <c r="C8" i="1"/>
  <c r="C18" i="1" l="1"/>
  <c r="C19" i="1" s="1"/>
  <c r="C17" i="1"/>
</calcChain>
</file>

<file path=xl/sharedStrings.xml><?xml version="1.0" encoding="utf-8"?>
<sst xmlns="http://schemas.openxmlformats.org/spreadsheetml/2006/main" count="494" uniqueCount="227">
  <si>
    <t>Mean</t>
  </si>
  <si>
    <t>STD</t>
  </si>
  <si>
    <t>SEM</t>
  </si>
  <si>
    <t>GluR2</t>
  </si>
  <si>
    <t>Periphery</t>
  </si>
  <si>
    <t>Center</t>
  </si>
  <si>
    <t>Average</t>
  </si>
  <si>
    <t>Cx 35.5</t>
  </si>
  <si>
    <t>Mander's Coefficient analysis</t>
  </si>
  <si>
    <t>Center/Periphery Analysis</t>
  </si>
  <si>
    <t>ANOVA summary</t>
  </si>
  <si>
    <t>F</t>
  </si>
  <si>
    <t>P value</t>
  </si>
  <si>
    <t>&lt;0.0001</t>
  </si>
  <si>
    <t>P value summary</t>
  </si>
  <si>
    <t>****</t>
  </si>
  <si>
    <t>Significant diff. among means (P &lt; 0.05)?</t>
  </si>
  <si>
    <t>Yes</t>
  </si>
  <si>
    <t>R squared</t>
  </si>
  <si>
    <t>Brown-Forsythe test</t>
  </si>
  <si>
    <t>F (DFn, DFd)</t>
  </si>
  <si>
    <t>4.048 (3, 16)</t>
  </si>
  <si>
    <t>*</t>
  </si>
  <si>
    <t>Are SDs significantly different (P &lt; 0.05)?</t>
  </si>
  <si>
    <t>Bartlett's test</t>
  </si>
  <si>
    <t>Bartlett's statistic (corrected)</t>
  </si>
  <si>
    <t>ANOVA table</t>
  </si>
  <si>
    <t>SS</t>
  </si>
  <si>
    <t>DF</t>
  </si>
  <si>
    <t>MS</t>
  </si>
  <si>
    <t>Treatment (between columns)</t>
  </si>
  <si>
    <t>F (3, 16) = 21.64</t>
  </si>
  <si>
    <t>P&lt;0.0001</t>
  </si>
  <si>
    <t>Residual (within columns)</t>
  </si>
  <si>
    <t>Total</t>
  </si>
  <si>
    <t>Data summary</t>
  </si>
  <si>
    <t>Number of treatments (columns)</t>
  </si>
  <si>
    <t>Number of values (total)</t>
  </si>
  <si>
    <t>Cx34.1/Cx35.5</t>
  </si>
  <si>
    <t>Cx35.5/Cx34.1</t>
  </si>
  <si>
    <t>Mander's Coefficient Analysis</t>
  </si>
  <si>
    <t>ZO1/Cx35.5</t>
  </si>
  <si>
    <t>C35.5/ZO1</t>
  </si>
  <si>
    <t>Cx/ZO-1</t>
  </si>
  <si>
    <t>Fish</t>
  </si>
  <si>
    <t>Cx35.5-546/ZO-1-647</t>
  </si>
  <si>
    <t>ZO-1-546/Cx35.5-647</t>
  </si>
  <si>
    <t>Cx35.5 546/647 - Cx34.1 546/647</t>
  </si>
  <si>
    <t>Puncta</t>
  </si>
  <si>
    <t>Anova</t>
  </si>
  <si>
    <t>Table Analyzed</t>
  </si>
  <si>
    <t>Data 2</t>
  </si>
  <si>
    <t>Data sets analyzed</t>
  </si>
  <si>
    <t>A-C</t>
  </si>
  <si>
    <t>2.836 (2, 103)</t>
  </si>
  <si>
    <t>ns</t>
  </si>
  <si>
    <t>No</t>
  </si>
  <si>
    <t>F (2, 103) = 103.2</t>
  </si>
  <si>
    <t>Multiple comparisons</t>
  </si>
  <si>
    <t>Number of families</t>
  </si>
  <si>
    <t>Number of comparisons per family</t>
  </si>
  <si>
    <t>Alpha</t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</si>
  <si>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</si>
  <si>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</si>
  <si>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</si>
  <si>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</si>
  <si>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</si>
  <si>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</si>
  <si>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t>Cx/ZO-1 vs. ZO-1/Cx</t>
  </si>
  <si>
    <t>-0.02820 to 0.04302</t>
  </si>
  <si>
    <t>A-B</t>
  </si>
  <si>
    <t>Cx/ZO-1 vs. Cx/Cx</t>
  </si>
  <si>
    <t>0.1500 to 0.2173</t>
  </si>
  <si>
    <t>ZO-1/Cx vs. Cx/Cx</t>
  </si>
  <si>
    <t>0.1402 to 0.2122</t>
  </si>
  <si>
    <t>B-C</t>
  </si>
  <si>
    <t>Test details</t>
  </si>
  <si>
    <t>Mean 1</t>
  </si>
  <si>
    <t>Mean 2</t>
  </si>
  <si>
    <t>SE of diff.</t>
  </si>
  <si>
    <t>n1</t>
  </si>
  <si>
    <t>n2</t>
  </si>
  <si>
    <t>q</t>
  </si>
  <si>
    <t>Compact letter display</t>
  </si>
  <si>
    <t>A</t>
  </si>
  <si>
    <t>ZO-1/Cx</t>
  </si>
  <si>
    <t>Cx/Cx</t>
  </si>
  <si>
    <t>B</t>
  </si>
  <si>
    <t>area</t>
  </si>
  <si>
    <t>CE1</t>
  </si>
  <si>
    <t>CE2</t>
  </si>
  <si>
    <t>CE3</t>
  </si>
  <si>
    <t>Dendrite cell 1</t>
  </si>
  <si>
    <t>Club Ending1</t>
  </si>
  <si>
    <t>Area intervals</t>
  </si>
  <si>
    <t>Relative Frecuency</t>
  </si>
  <si>
    <t>Dendrite Cell 1</t>
  </si>
  <si>
    <t>Dendrite Cell 2</t>
  </si>
  <si>
    <t>Dendrite Cell 3</t>
  </si>
  <si>
    <t>Dendrite cell 3</t>
  </si>
  <si>
    <t>Dendrite cell 2</t>
  </si>
  <si>
    <t>Area interval</t>
  </si>
  <si>
    <t xml:space="preserve">Area </t>
  </si>
  <si>
    <t>N-Cad/Cx35.5</t>
  </si>
  <si>
    <t>Cx35.5/N-Cad</t>
  </si>
  <si>
    <t>CE</t>
  </si>
  <si>
    <t>Distance (µm)</t>
  </si>
  <si>
    <t>normalized</t>
  </si>
  <si>
    <t>N-Cad</t>
  </si>
  <si>
    <t>Cx35.5</t>
  </si>
  <si>
    <t>Raw values Intensity</t>
  </si>
  <si>
    <t>Raw values intensity</t>
  </si>
  <si>
    <t>Raw Values Intensity</t>
  </si>
  <si>
    <t>B-Catenin</t>
  </si>
  <si>
    <t xml:space="preserve">Fish </t>
  </si>
  <si>
    <t>Total Area CE</t>
  </si>
  <si>
    <t>Area Cx34.1</t>
  </si>
  <si>
    <t>Area Cx35.5</t>
  </si>
  <si>
    <t>Rest % of area</t>
  </si>
  <si>
    <t>B-Cat/Cx35.5</t>
  </si>
  <si>
    <t>Area ZO1</t>
  </si>
  <si>
    <t>Area N-Cad</t>
  </si>
  <si>
    <t>Area Catenin</t>
  </si>
  <si>
    <t>Area GluR</t>
  </si>
  <si>
    <t>Expansion Factor</t>
  </si>
  <si>
    <t>Correction by Expansion Factor</t>
  </si>
  <si>
    <t xml:space="preserve">#Connexons </t>
  </si>
  <si>
    <t>Smallest value</t>
  </si>
  <si>
    <t>Largest Value</t>
  </si>
  <si>
    <t>Total #connexons</t>
  </si>
  <si>
    <t>Expanded</t>
  </si>
  <si>
    <t>Non-expanded</t>
  </si>
  <si>
    <t xml:space="preserve">Long </t>
  </si>
  <si>
    <t>Short</t>
  </si>
  <si>
    <t>Ratio</t>
  </si>
  <si>
    <t>CE4</t>
  </si>
  <si>
    <t>CE5</t>
  </si>
  <si>
    <t>CE6</t>
  </si>
  <si>
    <t>CE7</t>
  </si>
  <si>
    <t>CE8</t>
  </si>
  <si>
    <t>CE9</t>
  </si>
  <si>
    <t>CE10</t>
  </si>
  <si>
    <t>CE11</t>
  </si>
  <si>
    <t>CE12</t>
  </si>
  <si>
    <t>CE13</t>
  </si>
  <si>
    <t>CE14</t>
  </si>
  <si>
    <t>CE15</t>
  </si>
  <si>
    <t>CE16</t>
  </si>
  <si>
    <t>CE17</t>
  </si>
  <si>
    <t>CE18</t>
  </si>
  <si>
    <t>CE19</t>
  </si>
  <si>
    <t>CE20</t>
  </si>
  <si>
    <t>CE21</t>
  </si>
  <si>
    <t>CE22</t>
  </si>
  <si>
    <t>CE23</t>
  </si>
  <si>
    <t>CE24</t>
  </si>
  <si>
    <t>CE25</t>
  </si>
  <si>
    <t>CE26</t>
  </si>
  <si>
    <t>CE27</t>
  </si>
  <si>
    <t>CE28</t>
  </si>
  <si>
    <t>CE29</t>
  </si>
  <si>
    <t>CE30</t>
  </si>
  <si>
    <t>CE31</t>
  </si>
  <si>
    <t>CE32</t>
  </si>
  <si>
    <t>CE33</t>
  </si>
  <si>
    <t>CE34</t>
  </si>
  <si>
    <t>CE35</t>
  </si>
  <si>
    <t>CE36</t>
  </si>
  <si>
    <t>CE37</t>
  </si>
  <si>
    <t>CE38</t>
  </si>
  <si>
    <t>CE39</t>
  </si>
  <si>
    <t>CE40</t>
  </si>
  <si>
    <t>11 CEs</t>
  </si>
  <si>
    <t>GluR2/Cx35.5</t>
  </si>
  <si>
    <t>Cx35.5/GluR2</t>
  </si>
  <si>
    <t>Area puncta um2</t>
  </si>
  <si>
    <t>Cx35.5/Catenin</t>
  </si>
  <si>
    <t>Catenin/Cx35.5</t>
  </si>
  <si>
    <t>Labeled</t>
  </si>
  <si>
    <t>Unlabeled</t>
  </si>
  <si>
    <t>Cx35.5/ZO1</t>
  </si>
  <si>
    <t>Not illustrated</t>
  </si>
  <si>
    <t xml:space="preserve"> Connexons/um2*</t>
  </si>
  <si>
    <t>* from  Ref. 38</t>
  </si>
  <si>
    <t>Mean CE Area µm2</t>
  </si>
  <si>
    <t>*values use for tree plot</t>
  </si>
  <si>
    <r>
      <t xml:space="preserve">Units 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</t>
    </r>
    <r>
      <rPr>
        <sz val="8"/>
        <color theme="1"/>
        <rFont val="Calibri"/>
        <family val="2"/>
        <scheme val="minor"/>
      </rPr>
      <t>2</t>
    </r>
  </si>
  <si>
    <t>Summary # of Puncta per Club Ending</t>
  </si>
  <si>
    <t># Puncta</t>
  </si>
  <si>
    <t>Fish1/ MCell1</t>
  </si>
  <si>
    <t>Fish2/MCell2</t>
  </si>
  <si>
    <t>Fish3/Mcell3</t>
  </si>
  <si>
    <t>Mcell- Mauthner Cell</t>
  </si>
  <si>
    <t>Area (um2)</t>
  </si>
  <si>
    <t>*38.091</t>
  </si>
  <si>
    <t>*34.792</t>
  </si>
  <si>
    <t>*18.985</t>
  </si>
  <si>
    <t>Statistical Results- Fig 2E</t>
  </si>
  <si>
    <t>Fig2-Panel D</t>
  </si>
  <si>
    <t>Fig2-Panel E- F</t>
  </si>
  <si>
    <t>Fig3-Panel E</t>
  </si>
  <si>
    <t>Fig3-Panel F</t>
  </si>
  <si>
    <t>Data Histograms Fig 5- Panel D, E</t>
  </si>
  <si>
    <t>Fig6- Panel B</t>
  </si>
  <si>
    <t>Fig 6- Panels D and F Line Scans</t>
  </si>
  <si>
    <t>Fig7- Panel D</t>
  </si>
  <si>
    <r>
      <t>Area (</t>
    </r>
    <r>
      <rPr>
        <sz val="11"/>
        <color theme="1"/>
        <rFont val="Symbol"/>
        <family val="1"/>
        <charset val="2"/>
      </rPr>
      <t>m</t>
    </r>
    <r>
      <rPr>
        <sz val="12.3"/>
        <color theme="1"/>
        <rFont val="Calibri"/>
        <family val="2"/>
      </rPr>
      <t>m2)</t>
    </r>
  </si>
  <si>
    <t>Data for Figure 4-Panel F- Line scan</t>
  </si>
  <si>
    <r>
      <t xml:space="preserve">Units area 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  "/>
      </rPr>
      <t>m</t>
    </r>
    <r>
      <rPr>
        <sz val="8"/>
        <color theme="1"/>
        <rFont val="Calibri  "/>
      </rPr>
      <t>2</t>
    </r>
  </si>
  <si>
    <t>Fig.7- Panel A</t>
  </si>
  <si>
    <t>Fig7- Panel B</t>
  </si>
  <si>
    <t>Fig7 - Panel C</t>
  </si>
  <si>
    <t>Estimate of # of channels (connexons)</t>
  </si>
  <si>
    <r>
      <t xml:space="preserve">Units 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  "/>
      </rPr>
      <t>m</t>
    </r>
  </si>
  <si>
    <t>Statistical results Fig 4F</t>
  </si>
  <si>
    <t>Histogram of Frequencies</t>
  </si>
  <si>
    <t>Fish4/Mcell4</t>
  </si>
  <si>
    <t>ZO1%</t>
  </si>
  <si>
    <t>N-Cad%</t>
  </si>
  <si>
    <t>catenin%</t>
  </si>
  <si>
    <t>Cx35.5%</t>
  </si>
  <si>
    <t>GluR%</t>
  </si>
  <si>
    <t>Normalized Area (%) with GLuR2 labeling</t>
  </si>
  <si>
    <t>Club Ending 1</t>
  </si>
  <si>
    <t>Club Ending 2</t>
  </si>
  <si>
    <t>Club Ending 3</t>
  </si>
  <si>
    <r>
      <t>Measures short/long diameter CE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</rPr>
      <t>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</si>
</sst>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0"/>
    <numFmt numFmtId="166" formatCode="0.0%"/>
  </numFmts>
  <fonts count="28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2"/>
      <color theme="1"/>
      <name val="Calibri (Body)"/>
    </font>
    <font>
      <b/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 (Body)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  "/>
    </font>
    <font>
      <b/>
      <sz val="11"/>
      <color theme="1"/>
      <name val="Calibri  "/>
    </font>
    <font>
      <sz val="11"/>
      <color theme="1"/>
      <name val="Calibri  "/>
    </font>
    <font>
      <b/>
      <sz val="10"/>
      <name val="Calibri  "/>
    </font>
    <font>
      <b/>
      <sz val="12"/>
      <name val="Calibri  "/>
    </font>
    <font>
      <sz val="10"/>
      <name val="Calibri  "/>
    </font>
    <font>
      <b/>
      <sz val="10"/>
      <color theme="1"/>
      <name val="Calibri  "/>
    </font>
    <font>
      <sz val="8"/>
      <color theme="1"/>
      <name val="Calibri  "/>
    </font>
    <font>
      <b/>
      <sz val="11"/>
      <name val="Calibri  "/>
    </font>
    <font>
      <sz val="11"/>
      <name val="Calibri  "/>
    </font>
    <font>
      <sz val="12.3"/>
      <color theme="1"/>
      <name val="Calibri"/>
      <family val="2"/>
    </font>
    <font>
      <b/>
      <sz val="11"/>
      <color theme="3"/>
      <name val="Calibri"/>
      <family val="2"/>
      <scheme val="minor"/>
    </font>
    <font>
      <b/>
      <sz val="11"/>
      <color rgb="FFFF0000"/>
      <name val="Calibri  "/>
    </font>
    <font>
      <b/>
      <sz val="11"/>
      <color theme="1"/>
      <name val="Symbol"/>
      <family val="1"/>
      <charset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5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3" borderId="0" applyNumberFormat="0" applyBorder="0" applyAlignment="0" applyProtection="0"/>
    <xf numFmtId="0" fontId="24" fillId="0" borderId="0" applyNumberFormat="0" applyFill="0" applyBorder="0" applyAlignment="0" applyProtection="0"/>
  </cellStyleXfs>
  <cellXfs count="341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/>
    <xf numFmtId="0" fontId="2" fillId="0" borderId="6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10" xfId="0" applyFont="1" applyBorder="1"/>
    <xf numFmtId="0" fontId="2" fillId="0" borderId="12" xfId="0" applyFont="1" applyBorder="1" applyAlignment="1">
      <alignment horizontal="center"/>
    </xf>
    <xf numFmtId="0" fontId="3" fillId="0" borderId="0" xfId="0" applyFont="1"/>
    <xf numFmtId="0" fontId="0" fillId="0" borderId="14" xfId="0" applyBorder="1"/>
    <xf numFmtId="0" fontId="0" fillId="0" borderId="15" xfId="0" applyBorder="1"/>
    <xf numFmtId="0" fontId="2" fillId="0" borderId="14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5" xfId="0" applyFont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8" xfId="0" applyBorder="1"/>
    <xf numFmtId="0" fontId="2" fillId="0" borderId="3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9" xfId="0" applyFont="1" applyBorder="1"/>
    <xf numFmtId="0" fontId="2" fillId="0" borderId="34" xfId="0" applyFont="1" applyBorder="1"/>
    <xf numFmtId="0" fontId="2" fillId="0" borderId="31" xfId="0" applyFont="1" applyBorder="1"/>
    <xf numFmtId="0" fontId="0" fillId="0" borderId="14" xfId="0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6" xfId="0" applyFont="1" applyBorder="1"/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/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2" fillId="0" borderId="7" xfId="0" applyFont="1" applyBorder="1"/>
    <xf numFmtId="0" fontId="2" fillId="0" borderId="9" xfId="0" applyFont="1" applyBorder="1"/>
    <xf numFmtId="0" fontId="0" fillId="0" borderId="16" xfId="0" applyBorder="1" applyAlignment="1">
      <alignment horizontal="center"/>
    </xf>
    <xf numFmtId="0" fontId="0" fillId="0" borderId="16" xfId="0" applyBorder="1"/>
    <xf numFmtId="0" fontId="0" fillId="0" borderId="11" xfId="0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35" xfId="0" applyBorder="1" applyAlignment="1">
      <alignment horizontal="center"/>
    </xf>
    <xf numFmtId="0" fontId="3" fillId="0" borderId="3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0" fillId="0" borderId="4" xfId="0" applyBorder="1"/>
    <xf numFmtId="0" fontId="0" fillId="0" borderId="41" xfId="0" applyBorder="1" applyAlignment="1">
      <alignment horizontal="center"/>
    </xf>
    <xf numFmtId="0" fontId="0" fillId="0" borderId="2" xfId="0" applyBorder="1" applyAlignment="1">
      <alignment horizontal="right" wrapText="1"/>
    </xf>
    <xf numFmtId="165" fontId="0" fillId="0" borderId="15" xfId="0" applyNumberFormat="1" applyBorder="1"/>
    <xf numFmtId="0" fontId="0" fillId="0" borderId="5" xfId="0" applyBorder="1" applyAlignment="1">
      <alignment horizontal="right" wrapText="1"/>
    </xf>
    <xf numFmtId="165" fontId="0" fillId="0" borderId="8" xfId="0" applyNumberFormat="1" applyBorder="1"/>
    <xf numFmtId="0" fontId="0" fillId="0" borderId="3" xfId="0" applyBorder="1" applyAlignment="1">
      <alignment horizontal="center" vertical="center"/>
    </xf>
    <xf numFmtId="0" fontId="0" fillId="0" borderId="13" xfId="0" applyBorder="1"/>
    <xf numFmtId="0" fontId="4" fillId="0" borderId="3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3" xfId="0" applyBorder="1"/>
    <xf numFmtId="0" fontId="8" fillId="0" borderId="2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164" fontId="0" fillId="0" borderId="0" xfId="0" applyNumberFormat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14" fillId="2" borderId="3" xfId="0" applyFont="1" applyFill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left" vertical="top"/>
    </xf>
    <xf numFmtId="0" fontId="15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37" xfId="0" applyFont="1" applyBorder="1"/>
    <xf numFmtId="0" fontId="18" fillId="0" borderId="37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8" fillId="0" borderId="21" xfId="0" applyFont="1" applyBorder="1" applyAlignment="1">
      <alignment horizontal="center" vertical="center"/>
    </xf>
    <xf numFmtId="0" fontId="18" fillId="0" borderId="1" xfId="0" applyFont="1" applyBorder="1"/>
    <xf numFmtId="0" fontId="18" fillId="0" borderId="1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left"/>
    </xf>
    <xf numFmtId="0" fontId="18" fillId="2" borderId="14" xfId="0" applyFont="1" applyFill="1" applyBorder="1"/>
    <xf numFmtId="0" fontId="18" fillId="2" borderId="15" xfId="0" applyFont="1" applyFill="1" applyBorder="1"/>
    <xf numFmtId="0" fontId="18" fillId="0" borderId="2" xfId="0" applyFont="1" applyBorder="1" applyAlignment="1">
      <alignment horizontal="left"/>
    </xf>
    <xf numFmtId="0" fontId="18" fillId="0" borderId="14" xfId="0" applyFont="1" applyBorder="1"/>
    <xf numFmtId="0" fontId="18" fillId="0" borderId="15" xfId="0" applyFont="1" applyBorder="1"/>
    <xf numFmtId="0" fontId="15" fillId="0" borderId="39" xfId="0" applyFont="1" applyBorder="1" applyAlignment="1">
      <alignment horizontal="center"/>
    </xf>
    <xf numFmtId="0" fontId="18" fillId="0" borderId="23" xfId="0" applyFont="1" applyBorder="1" applyAlignment="1">
      <alignment horizontal="center" vertical="center"/>
    </xf>
    <xf numFmtId="0" fontId="18" fillId="2" borderId="5" xfId="0" applyFont="1" applyFill="1" applyBorder="1" applyAlignment="1">
      <alignment horizontal="left"/>
    </xf>
    <xf numFmtId="0" fontId="18" fillId="2" borderId="0" xfId="0" applyFont="1" applyFill="1"/>
    <xf numFmtId="0" fontId="18" fillId="2" borderId="8" xfId="0" applyFont="1" applyFill="1" applyBorder="1"/>
    <xf numFmtId="0" fontId="18" fillId="0" borderId="5" xfId="0" applyFont="1" applyBorder="1" applyAlignment="1">
      <alignment horizontal="left"/>
    </xf>
    <xf numFmtId="0" fontId="18" fillId="0" borderId="0" xfId="0" applyFont="1"/>
    <xf numFmtId="0" fontId="18" fillId="0" borderId="8" xfId="0" applyFont="1" applyBorder="1"/>
    <xf numFmtId="0" fontId="18" fillId="0" borderId="39" xfId="0" applyFont="1" applyBorder="1" applyAlignment="1">
      <alignment horizontal="center" vertical="center"/>
    </xf>
    <xf numFmtId="0" fontId="18" fillId="0" borderId="39" xfId="0" applyFont="1" applyBorder="1"/>
    <xf numFmtId="0" fontId="18" fillId="0" borderId="11" xfId="0" applyFont="1" applyBorder="1" applyAlignment="1">
      <alignment horizontal="left"/>
    </xf>
    <xf numFmtId="0" fontId="18" fillId="0" borderId="16" xfId="0" applyFont="1" applyBorder="1"/>
    <xf numFmtId="0" fontId="18" fillId="0" borderId="13" xfId="0" applyFont="1" applyBorder="1"/>
    <xf numFmtId="0" fontId="15" fillId="2" borderId="3" xfId="0" applyFont="1" applyFill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18" fillId="0" borderId="31" xfId="0" applyFont="1" applyBorder="1" applyAlignment="1">
      <alignment horizontal="center" vertical="center"/>
    </xf>
    <xf numFmtId="0" fontId="14" fillId="0" borderId="2" xfId="0" applyFont="1" applyBorder="1"/>
    <xf numFmtId="0" fontId="15" fillId="0" borderId="38" xfId="0" applyFont="1" applyBorder="1" applyAlignment="1">
      <alignment horizontal="center" vertical="center"/>
    </xf>
    <xf numFmtId="0" fontId="14" fillId="0" borderId="11" xfId="0" applyFont="1" applyBorder="1"/>
    <xf numFmtId="0" fontId="15" fillId="0" borderId="23" xfId="0" applyFont="1" applyBorder="1" applyAlignment="1">
      <alignment horizontal="center" vertical="center"/>
    </xf>
    <xf numFmtId="0" fontId="18" fillId="2" borderId="11" xfId="0" applyFont="1" applyFill="1" applyBorder="1" applyAlignment="1">
      <alignment horizontal="left"/>
    </xf>
    <xf numFmtId="0" fontId="18" fillId="2" borderId="16" xfId="0" applyFont="1" applyFill="1" applyBorder="1"/>
    <xf numFmtId="0" fontId="18" fillId="2" borderId="13" xfId="0" applyFont="1" applyFill="1" applyBorder="1"/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6" xfId="0" applyFont="1" applyBorder="1" applyAlignment="1">
      <alignment horizontal="center"/>
    </xf>
    <xf numFmtId="0" fontId="14" fillId="0" borderId="31" xfId="0" applyFont="1" applyBorder="1" applyAlignment="1">
      <alignment horizontal="center" vertical="center"/>
    </xf>
    <xf numFmtId="0" fontId="14" fillId="0" borderId="34" xfId="0" applyFont="1" applyBorder="1"/>
    <xf numFmtId="0" fontId="14" fillId="0" borderId="31" xfId="0" applyFont="1" applyBorder="1"/>
    <xf numFmtId="0" fontId="15" fillId="0" borderId="37" xfId="0" applyFont="1" applyBorder="1" applyAlignment="1">
      <alignment horizontal="center" vertical="center"/>
    </xf>
    <xf numFmtId="0" fontId="18" fillId="0" borderId="38" xfId="0" applyFont="1" applyBorder="1"/>
    <xf numFmtId="0" fontId="15" fillId="0" borderId="39" xfId="0" applyFont="1" applyBorder="1" applyAlignment="1">
      <alignment horizontal="center" vertical="center"/>
    </xf>
    <xf numFmtId="0" fontId="18" fillId="0" borderId="23" xfId="0" applyFont="1" applyBorder="1"/>
    <xf numFmtId="0" fontId="15" fillId="0" borderId="1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8" fillId="0" borderId="21" xfId="0" applyFont="1" applyBorder="1"/>
    <xf numFmtId="0" fontId="15" fillId="0" borderId="29" xfId="0" applyFont="1" applyBorder="1" applyAlignment="1">
      <alignment horizontal="center"/>
    </xf>
    <xf numFmtId="0" fontId="15" fillId="0" borderId="34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8" fillId="0" borderId="34" xfId="0" applyFont="1" applyBorder="1"/>
    <xf numFmtId="0" fontId="18" fillId="0" borderId="31" xfId="0" applyFont="1" applyBorder="1"/>
    <xf numFmtId="0" fontId="14" fillId="0" borderId="36" xfId="0" applyFont="1" applyBorder="1" applyAlignment="1">
      <alignment horizontal="center"/>
    </xf>
    <xf numFmtId="0" fontId="14" fillId="0" borderId="20" xfId="0" applyFont="1" applyBorder="1"/>
    <xf numFmtId="0" fontId="15" fillId="0" borderId="1" xfId="0" applyFont="1" applyBorder="1"/>
    <xf numFmtId="0" fontId="15" fillId="0" borderId="21" xfId="0" applyFont="1" applyBorder="1"/>
    <xf numFmtId="0" fontId="14" fillId="0" borderId="36" xfId="0" applyFont="1" applyBorder="1"/>
    <xf numFmtId="0" fontId="15" fillId="0" borderId="37" xfId="0" applyFont="1" applyBorder="1"/>
    <xf numFmtId="0" fontId="15" fillId="0" borderId="38" xfId="0" applyFont="1" applyBorder="1"/>
    <xf numFmtId="0" fontId="14" fillId="0" borderId="22" xfId="0" applyFont="1" applyBorder="1"/>
    <xf numFmtId="0" fontId="15" fillId="0" borderId="39" xfId="0" applyFont="1" applyBorder="1"/>
    <xf numFmtId="0" fontId="15" fillId="0" borderId="23" xfId="0" applyFont="1" applyBorder="1"/>
    <xf numFmtId="0" fontId="14" fillId="0" borderId="10" xfId="0" applyFont="1" applyBorder="1" applyAlignment="1">
      <alignment horizontal="center"/>
    </xf>
    <xf numFmtId="0" fontId="14" fillId="0" borderId="35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5" fillId="0" borderId="5" xfId="0" applyFont="1" applyBorder="1"/>
    <xf numFmtId="0" fontId="14" fillId="0" borderId="6" xfId="0" applyFont="1" applyBorder="1" applyAlignment="1">
      <alignment horizontal="center"/>
    </xf>
    <xf numFmtId="0" fontId="15" fillId="0" borderId="7" xfId="0" applyFont="1" applyBorder="1"/>
    <xf numFmtId="0" fontId="15" fillId="0" borderId="8" xfId="0" applyFont="1" applyBorder="1"/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/>
    <xf numFmtId="0" fontId="15" fillId="0" borderId="31" xfId="0" applyFont="1" applyBorder="1"/>
    <xf numFmtId="0" fontId="15" fillId="0" borderId="9" xfId="0" applyFont="1" applyBorder="1"/>
    <xf numFmtId="0" fontId="15" fillId="0" borderId="2" xfId="0" applyFont="1" applyBorder="1"/>
    <xf numFmtId="0" fontId="15" fillId="0" borderId="10" xfId="0" applyFont="1" applyBorder="1"/>
    <xf numFmtId="0" fontId="15" fillId="0" borderId="36" xfId="0" applyFont="1" applyBorder="1" applyAlignment="1">
      <alignment horizontal="center" vertical="center"/>
    </xf>
    <xf numFmtId="0" fontId="15" fillId="0" borderId="11" xfId="0" applyFont="1" applyBorder="1"/>
    <xf numFmtId="0" fontId="15" fillId="0" borderId="20" xfId="0" applyFont="1" applyBorder="1" applyAlignment="1">
      <alignment horizontal="center" vertical="center"/>
    </xf>
    <xf numFmtId="0" fontId="14" fillId="0" borderId="14" xfId="0" applyFont="1" applyBorder="1"/>
    <xf numFmtId="0" fontId="15" fillId="0" borderId="14" xfId="0" applyFont="1" applyBorder="1"/>
    <xf numFmtId="0" fontId="15" fillId="0" borderId="15" xfId="0" applyFont="1" applyBorder="1"/>
    <xf numFmtId="0" fontId="15" fillId="0" borderId="2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3" fillId="0" borderId="0" xfId="0" applyFont="1" applyAlignment="1">
      <alignment horizontal="left" vertical="top"/>
    </xf>
    <xf numFmtId="0" fontId="14" fillId="0" borderId="0" xfId="0" applyFont="1" applyAlignment="1">
      <alignment horizontal="center" vertical="center"/>
    </xf>
    <xf numFmtId="0" fontId="15" fillId="0" borderId="27" xfId="0" applyFont="1" applyBorder="1"/>
    <xf numFmtId="0" fontId="15" fillId="0" borderId="28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/>
    </xf>
    <xf numFmtId="0" fontId="15" fillId="0" borderId="28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5" fillId="0" borderId="20" xfId="0" applyFont="1" applyBorder="1"/>
    <xf numFmtId="0" fontId="16" fillId="0" borderId="20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15" fillId="0" borderId="17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164" fontId="18" fillId="0" borderId="20" xfId="0" applyNumberFormat="1" applyFont="1" applyBorder="1" applyAlignment="1">
      <alignment horizontal="center"/>
    </xf>
    <xf numFmtId="164" fontId="18" fillId="0" borderId="21" xfId="0" applyNumberFormat="1" applyFont="1" applyBorder="1" applyAlignment="1">
      <alignment horizontal="center"/>
    </xf>
    <xf numFmtId="164" fontId="21" fillId="0" borderId="3" xfId="0" applyNumberFormat="1" applyFont="1" applyBorder="1" applyAlignment="1">
      <alignment horizontal="center" vertical="center" wrapText="1"/>
    </xf>
    <xf numFmtId="164" fontId="21" fillId="0" borderId="4" xfId="0" applyNumberFormat="1" applyFont="1" applyBorder="1" applyAlignment="1">
      <alignment horizontal="center" vertical="center" wrapText="1"/>
    </xf>
    <xf numFmtId="164" fontId="21" fillId="0" borderId="12" xfId="0" applyNumberFormat="1" applyFont="1" applyBorder="1" applyAlignment="1">
      <alignment horizontal="center" vertical="center" wrapText="1"/>
    </xf>
    <xf numFmtId="164" fontId="22" fillId="0" borderId="5" xfId="0" applyNumberFormat="1" applyFont="1" applyBorder="1" applyAlignment="1">
      <alignment horizontal="center"/>
    </xf>
    <xf numFmtId="164" fontId="22" fillId="0" borderId="8" xfId="0" applyNumberFormat="1" applyFont="1" applyBorder="1" applyAlignment="1">
      <alignment horizontal="center"/>
    </xf>
    <xf numFmtId="164" fontId="22" fillId="0" borderId="0" xfId="0" applyNumberFormat="1" applyFont="1" applyAlignment="1">
      <alignment horizontal="center"/>
    </xf>
    <xf numFmtId="164" fontId="22" fillId="0" borderId="11" xfId="0" applyNumberFormat="1" applyFont="1" applyBorder="1" applyAlignment="1">
      <alignment horizontal="center"/>
    </xf>
    <xf numFmtId="164" fontId="22" fillId="0" borderId="13" xfId="0" applyNumberFormat="1" applyFont="1" applyBorder="1" applyAlignment="1">
      <alignment horizontal="center"/>
    </xf>
    <xf numFmtId="164" fontId="22" fillId="0" borderId="16" xfId="0" applyNumberFormat="1" applyFont="1" applyBorder="1" applyAlignment="1">
      <alignment horizontal="center"/>
    </xf>
    <xf numFmtId="164" fontId="15" fillId="0" borderId="0" xfId="0" applyNumberFormat="1" applyFont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5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164" fontId="18" fillId="0" borderId="22" xfId="0" applyNumberFormat="1" applyFont="1" applyBorder="1" applyAlignment="1">
      <alignment horizontal="center"/>
    </xf>
    <xf numFmtId="164" fontId="18" fillId="0" borderId="23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5" fillId="0" borderId="22" xfId="0" applyFont="1" applyBorder="1"/>
    <xf numFmtId="0" fontId="4" fillId="0" borderId="0" xfId="0" applyFont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0" fillId="0" borderId="40" xfId="0" applyBorder="1" applyAlignment="1">
      <alignment horizontal="center" wrapText="1"/>
    </xf>
    <xf numFmtId="0" fontId="9" fillId="0" borderId="0" xfId="0" applyFont="1"/>
    <xf numFmtId="164" fontId="1" fillId="3" borderId="5" xfId="1" applyNumberFormat="1" applyBorder="1" applyAlignment="1">
      <alignment horizontal="center" vertical="center"/>
    </xf>
    <xf numFmtId="164" fontId="1" fillId="3" borderId="0" xfId="1" applyNumberFormat="1" applyAlignment="1">
      <alignment horizontal="center" vertical="center"/>
    </xf>
    <xf numFmtId="164" fontId="1" fillId="3" borderId="11" xfId="1" applyNumberFormat="1" applyBorder="1" applyAlignment="1">
      <alignment horizontal="center" vertical="center"/>
    </xf>
    <xf numFmtId="0" fontId="1" fillId="3" borderId="7" xfId="1" applyBorder="1"/>
    <xf numFmtId="0" fontId="1" fillId="3" borderId="0" xfId="1" applyAlignment="1">
      <alignment horizontal="center"/>
    </xf>
    <xf numFmtId="166" fontId="8" fillId="0" borderId="14" xfId="0" applyNumberFormat="1" applyFont="1" applyBorder="1" applyAlignment="1">
      <alignment horizontal="center"/>
    </xf>
    <xf numFmtId="166" fontId="8" fillId="0" borderId="15" xfId="0" applyNumberFormat="1" applyFont="1" applyBorder="1" applyAlignment="1">
      <alignment horizontal="center"/>
    </xf>
    <xf numFmtId="164" fontId="0" fillId="0" borderId="0" xfId="0" applyNumberFormat="1"/>
    <xf numFmtId="0" fontId="2" fillId="0" borderId="3" xfId="0" applyFont="1" applyBorder="1"/>
    <xf numFmtId="0" fontId="2" fillId="0" borderId="11" xfId="0" applyFont="1" applyBorder="1"/>
    <xf numFmtId="0" fontId="24" fillId="0" borderId="3" xfId="2" applyFill="1" applyBorder="1"/>
    <xf numFmtId="0" fontId="0" fillId="0" borderId="12" xfId="0" applyBorder="1"/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8" fillId="2" borderId="10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/>
    </xf>
    <xf numFmtId="0" fontId="18" fillId="2" borderId="7" xfId="0" applyFont="1" applyFill="1" applyBorder="1" applyAlignment="1">
      <alignment horizontal="center"/>
    </xf>
    <xf numFmtId="0" fontId="18" fillId="2" borderId="9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11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164" fontId="21" fillId="0" borderId="3" xfId="0" applyNumberFormat="1" applyFont="1" applyBorder="1" applyAlignment="1">
      <alignment horizontal="center"/>
    </xf>
    <xf numFmtId="164" fontId="21" fillId="0" borderId="4" xfId="0" applyNumberFormat="1" applyFont="1" applyBorder="1" applyAlignment="1">
      <alignment horizontal="center"/>
    </xf>
    <xf numFmtId="164" fontId="25" fillId="0" borderId="4" xfId="0" applyNumberFormat="1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164" fontId="21" fillId="0" borderId="12" xfId="0" applyNumberFormat="1" applyFont="1" applyBorder="1" applyAlignment="1">
      <alignment horizontal="center"/>
    </xf>
    <xf numFmtId="0" fontId="15" fillId="0" borderId="29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</cellXfs>
  <cellStyles count="3">
    <cellStyle name="40% - Accent3" xfId="1" builtinId="39"/>
    <cellStyle name="Heading 4" xfId="2" builtinId="1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BFB37-F4C1-46AB-BCF4-054F40174190}">
  <sheetPr>
    <pageSetUpPr fitToPage="1"/>
  </sheetPr>
  <dimension ref="A1:M47"/>
  <sheetViews>
    <sheetView topLeftCell="A19" zoomScaleNormal="100" workbookViewId="0">
      <selection activeCell="C47" sqref="C47"/>
    </sheetView>
  </sheetViews>
  <sheetFormatPr defaultColWidth="8.77734375" defaultRowHeight="14.4"/>
  <cols>
    <col min="6" max="6" width="12.77734375" bestFit="1" customWidth="1"/>
    <col min="13" max="13" width="12.77734375" bestFit="1" customWidth="1"/>
  </cols>
  <sheetData>
    <row r="1" spans="1:13" ht="15" thickBot="1">
      <c r="C1" s="3"/>
    </row>
    <row r="2" spans="1:13" ht="15" thickBot="1">
      <c r="C2" s="276" t="s">
        <v>226</v>
      </c>
      <c r="D2" s="277"/>
      <c r="E2" s="277"/>
      <c r="F2" s="278"/>
      <c r="G2" s="8"/>
      <c r="J2" s="276" t="s">
        <v>226</v>
      </c>
      <c r="K2" s="277"/>
      <c r="L2" s="277"/>
      <c r="M2" s="278"/>
    </row>
    <row r="3" spans="1:13" ht="15" thickBot="1">
      <c r="C3" s="279" t="s">
        <v>130</v>
      </c>
      <c r="D3" s="280"/>
      <c r="E3" s="280"/>
      <c r="F3" s="281"/>
      <c r="G3" s="51"/>
      <c r="H3" s="57"/>
      <c r="J3" s="279" t="s">
        <v>131</v>
      </c>
      <c r="K3" s="280"/>
      <c r="L3" s="280"/>
      <c r="M3" s="281"/>
    </row>
    <row r="4" spans="1:13" ht="31.8" thickBot="1">
      <c r="A4" s="66" t="s">
        <v>44</v>
      </c>
      <c r="B4" s="85"/>
      <c r="C4" s="258" t="s">
        <v>206</v>
      </c>
      <c r="D4" s="72" t="s">
        <v>132</v>
      </c>
      <c r="E4" s="72" t="s">
        <v>133</v>
      </c>
      <c r="F4" s="86" t="s">
        <v>134</v>
      </c>
      <c r="G4" s="68"/>
      <c r="H4" s="66" t="s">
        <v>44</v>
      </c>
      <c r="I4" s="85"/>
      <c r="J4" s="258" t="s">
        <v>206</v>
      </c>
      <c r="K4" s="72" t="s">
        <v>132</v>
      </c>
      <c r="L4" s="72" t="s">
        <v>133</v>
      </c>
      <c r="M4" s="86" t="s">
        <v>134</v>
      </c>
    </row>
    <row r="5" spans="1:13" ht="15" thickBot="1">
      <c r="A5" s="272">
        <v>1</v>
      </c>
      <c r="B5" s="13" t="s">
        <v>89</v>
      </c>
      <c r="C5" s="5">
        <v>35.176000000000002</v>
      </c>
      <c r="D5" s="18">
        <v>8</v>
      </c>
      <c r="E5" s="18">
        <v>5.1100000000000003</v>
      </c>
      <c r="F5" s="19">
        <f>E5/D5</f>
        <v>0.63875000000000004</v>
      </c>
      <c r="H5" s="47">
        <v>1</v>
      </c>
      <c r="I5" s="49" t="s">
        <v>89</v>
      </c>
      <c r="J5" s="87">
        <v>2.597</v>
      </c>
      <c r="K5" s="18">
        <v>2.0499999999999998</v>
      </c>
      <c r="L5" s="18">
        <v>1.58</v>
      </c>
      <c r="M5" s="88">
        <f>L5/K5</f>
        <v>0.7707317073170733</v>
      </c>
    </row>
    <row r="6" spans="1:13" ht="15" thickBot="1">
      <c r="A6" s="273"/>
      <c r="B6" s="10" t="s">
        <v>90</v>
      </c>
      <c r="C6" s="8">
        <v>27.076000000000001</v>
      </c>
      <c r="D6">
        <v>7.37</v>
      </c>
      <c r="E6">
        <v>4.1500000000000004</v>
      </c>
      <c r="F6" s="11">
        <f t="shared" ref="F6:F44" si="0">E6/D6</f>
        <v>0.56309362279511532</v>
      </c>
      <c r="H6" s="275">
        <v>2</v>
      </c>
      <c r="I6" s="13" t="s">
        <v>90</v>
      </c>
      <c r="J6" s="89">
        <v>2.984</v>
      </c>
      <c r="K6">
        <v>2.31</v>
      </c>
      <c r="L6">
        <v>1.57</v>
      </c>
      <c r="M6" s="90">
        <f t="shared" ref="M6:M42" si="1">L6/K6</f>
        <v>0.67965367965367962</v>
      </c>
    </row>
    <row r="7" spans="1:13" ht="15" thickBot="1">
      <c r="A7" s="273"/>
      <c r="B7" s="10" t="s">
        <v>91</v>
      </c>
      <c r="C7" s="8">
        <v>32.878</v>
      </c>
      <c r="D7">
        <v>7.62</v>
      </c>
      <c r="E7">
        <v>5.17</v>
      </c>
      <c r="F7" s="11">
        <f t="shared" si="0"/>
        <v>0.67847769028871385</v>
      </c>
      <c r="H7" s="275"/>
      <c r="I7" s="12" t="s">
        <v>91</v>
      </c>
      <c r="J7" s="89">
        <v>2.597</v>
      </c>
      <c r="K7">
        <v>2.0499999999999998</v>
      </c>
      <c r="L7">
        <v>1.62</v>
      </c>
      <c r="M7" s="90">
        <f t="shared" si="1"/>
        <v>0.79024390243902454</v>
      </c>
    </row>
    <row r="8" spans="1:13" ht="15" thickBot="1">
      <c r="A8" s="274"/>
      <c r="B8" s="12" t="s">
        <v>135</v>
      </c>
      <c r="C8" s="8">
        <v>41.743000000000002</v>
      </c>
      <c r="D8">
        <v>11.42</v>
      </c>
      <c r="E8">
        <v>4.0599999999999996</v>
      </c>
      <c r="F8" s="11">
        <f t="shared" si="0"/>
        <v>0.35551663747810858</v>
      </c>
      <c r="H8" s="47">
        <v>4</v>
      </c>
      <c r="I8" s="49" t="s">
        <v>135</v>
      </c>
      <c r="J8" s="89">
        <v>2.67</v>
      </c>
      <c r="K8">
        <v>1.88</v>
      </c>
      <c r="L8">
        <v>1.69</v>
      </c>
      <c r="M8" s="90">
        <f t="shared" si="1"/>
        <v>0.89893617021276595</v>
      </c>
    </row>
    <row r="9" spans="1:13" ht="15" thickBot="1">
      <c r="A9" s="272">
        <v>2</v>
      </c>
      <c r="B9" s="13" t="s">
        <v>136</v>
      </c>
      <c r="C9" s="8">
        <v>40.381999999999998</v>
      </c>
      <c r="D9">
        <v>7.65</v>
      </c>
      <c r="E9">
        <v>5.51</v>
      </c>
      <c r="F9" s="11">
        <f t="shared" si="0"/>
        <v>0.72026143790849662</v>
      </c>
      <c r="H9" s="275">
        <v>5</v>
      </c>
      <c r="I9" s="13" t="s">
        <v>136</v>
      </c>
      <c r="J9" s="89">
        <v>3.3119999999999998</v>
      </c>
      <c r="K9">
        <v>2.56</v>
      </c>
      <c r="L9">
        <v>1.65</v>
      </c>
      <c r="M9" s="90">
        <f t="shared" si="1"/>
        <v>0.64453125</v>
      </c>
    </row>
    <row r="10" spans="1:13" ht="15" thickBot="1">
      <c r="A10" s="274"/>
      <c r="B10" s="12" t="s">
        <v>137</v>
      </c>
      <c r="C10" s="8">
        <v>36.597000000000001</v>
      </c>
      <c r="D10">
        <v>7.56</v>
      </c>
      <c r="E10">
        <v>5.16</v>
      </c>
      <c r="F10" s="11">
        <f t="shared" si="0"/>
        <v>0.68253968253968256</v>
      </c>
      <c r="H10" s="275"/>
      <c r="I10" s="12" t="s">
        <v>137</v>
      </c>
      <c r="J10" s="89">
        <v>2.0499999999999998</v>
      </c>
      <c r="K10">
        <v>1.79</v>
      </c>
      <c r="L10">
        <v>1.42</v>
      </c>
      <c r="M10" s="90">
        <f t="shared" si="1"/>
        <v>0.7932960893854748</v>
      </c>
    </row>
    <row r="11" spans="1:13" ht="15" thickBot="1">
      <c r="A11" s="91">
        <v>3</v>
      </c>
      <c r="B11" s="49" t="s">
        <v>138</v>
      </c>
      <c r="C11" s="8">
        <v>33.143999999999998</v>
      </c>
      <c r="D11">
        <v>8.8699999999999992</v>
      </c>
      <c r="E11">
        <v>4.2300000000000004</v>
      </c>
      <c r="F11" s="11">
        <f t="shared" si="0"/>
        <v>0.47688838782412635</v>
      </c>
      <c r="H11" s="47">
        <v>6</v>
      </c>
      <c r="I11" s="49" t="s">
        <v>138</v>
      </c>
      <c r="J11" s="89">
        <v>2.3929999999999998</v>
      </c>
      <c r="K11">
        <v>1.79</v>
      </c>
      <c r="L11">
        <v>1.69</v>
      </c>
      <c r="M11" s="90">
        <f t="shared" si="1"/>
        <v>0.94413407821229045</v>
      </c>
    </row>
    <row r="12" spans="1:13" ht="15" thickBot="1">
      <c r="A12" s="47">
        <v>4</v>
      </c>
      <c r="B12" s="49" t="s">
        <v>139</v>
      </c>
      <c r="C12" s="8">
        <v>35.807000000000002</v>
      </c>
      <c r="D12">
        <v>8.89</v>
      </c>
      <c r="E12">
        <v>5.46</v>
      </c>
      <c r="F12" s="11">
        <f t="shared" si="0"/>
        <v>0.6141732283464566</v>
      </c>
      <c r="H12" s="47">
        <v>7</v>
      </c>
      <c r="I12" s="49" t="s">
        <v>139</v>
      </c>
      <c r="J12" s="89">
        <v>2.5830000000000002</v>
      </c>
      <c r="K12">
        <v>2.14</v>
      </c>
      <c r="L12">
        <v>1.54</v>
      </c>
      <c r="M12" s="90">
        <f t="shared" si="1"/>
        <v>0.71962616822429903</v>
      </c>
    </row>
    <row r="13" spans="1:13" ht="15" thickBot="1">
      <c r="A13" s="272">
        <v>5</v>
      </c>
      <c r="B13" s="13" t="s">
        <v>140</v>
      </c>
      <c r="C13" s="8">
        <v>43.773000000000003</v>
      </c>
      <c r="D13">
        <v>9.3000000000000007</v>
      </c>
      <c r="E13">
        <v>6.52</v>
      </c>
      <c r="F13" s="11">
        <f t="shared" si="0"/>
        <v>0.70107526881720417</v>
      </c>
      <c r="H13" s="275">
        <v>8</v>
      </c>
      <c r="I13" s="13" t="s">
        <v>140</v>
      </c>
      <c r="J13" s="89">
        <v>2.597</v>
      </c>
      <c r="K13">
        <v>2.0499999999999998</v>
      </c>
      <c r="L13">
        <v>1.62</v>
      </c>
      <c r="M13" s="90">
        <f t="shared" si="1"/>
        <v>0.79024390243902454</v>
      </c>
    </row>
    <row r="14" spans="1:13" ht="15" thickBot="1">
      <c r="A14" s="273"/>
      <c r="B14" s="10" t="s">
        <v>141</v>
      </c>
      <c r="C14" s="8">
        <v>52.140999999999998</v>
      </c>
      <c r="D14">
        <v>9.81</v>
      </c>
      <c r="E14">
        <v>5.94</v>
      </c>
      <c r="F14" s="11">
        <f t="shared" si="0"/>
        <v>0.60550458715596334</v>
      </c>
      <c r="H14" s="275"/>
      <c r="I14" s="10" t="s">
        <v>141</v>
      </c>
      <c r="J14" s="89">
        <v>2.488</v>
      </c>
      <c r="K14">
        <v>1.96</v>
      </c>
      <c r="L14">
        <v>1.52</v>
      </c>
      <c r="M14" s="90">
        <f t="shared" si="1"/>
        <v>0.77551020408163263</v>
      </c>
    </row>
    <row r="15" spans="1:13" ht="15" thickBot="1">
      <c r="A15" s="273"/>
      <c r="B15" s="10" t="s">
        <v>142</v>
      </c>
      <c r="C15" s="8">
        <v>47.793999999999997</v>
      </c>
      <c r="D15">
        <v>8.7330000000000005</v>
      </c>
      <c r="E15">
        <v>6.23</v>
      </c>
      <c r="F15" s="11">
        <f t="shared" si="0"/>
        <v>0.71338600709950761</v>
      </c>
      <c r="H15" s="275"/>
      <c r="I15" s="12" t="s">
        <v>142</v>
      </c>
      <c r="J15" s="89">
        <v>2.488</v>
      </c>
      <c r="K15">
        <v>1.96</v>
      </c>
      <c r="L15">
        <v>1.68</v>
      </c>
      <c r="M15" s="90">
        <f t="shared" si="1"/>
        <v>0.8571428571428571</v>
      </c>
    </row>
    <row r="16" spans="1:13" ht="15" thickBot="1">
      <c r="A16" s="274"/>
      <c r="B16" s="12" t="s">
        <v>143</v>
      </c>
      <c r="C16" s="8">
        <v>23.227</v>
      </c>
      <c r="D16">
        <v>7.06</v>
      </c>
      <c r="E16">
        <v>3.44</v>
      </c>
      <c r="F16" s="11">
        <f t="shared" si="0"/>
        <v>0.48725212464589235</v>
      </c>
      <c r="H16" s="275">
        <v>9</v>
      </c>
      <c r="I16" s="13" t="s">
        <v>143</v>
      </c>
      <c r="J16" s="89">
        <v>2.0499999999999998</v>
      </c>
      <c r="K16">
        <v>1.79</v>
      </c>
      <c r="L16">
        <v>1.42</v>
      </c>
      <c r="M16" s="90">
        <f t="shared" si="1"/>
        <v>0.7932960893854748</v>
      </c>
    </row>
    <row r="17" spans="1:13" ht="15" thickBot="1">
      <c r="A17" s="91">
        <v>6</v>
      </c>
      <c r="B17" s="49" t="s">
        <v>144</v>
      </c>
      <c r="C17" s="8">
        <v>22.212</v>
      </c>
      <c r="D17">
        <v>6.28</v>
      </c>
      <c r="E17">
        <v>3.69</v>
      </c>
      <c r="F17" s="11">
        <f t="shared" si="0"/>
        <v>0.58757961783439483</v>
      </c>
      <c r="H17" s="275"/>
      <c r="I17" s="12" t="s">
        <v>144</v>
      </c>
      <c r="J17" s="89">
        <v>2.3929999999999998</v>
      </c>
      <c r="K17">
        <v>1.79</v>
      </c>
      <c r="L17">
        <v>1.74</v>
      </c>
      <c r="M17" s="90">
        <f t="shared" si="1"/>
        <v>0.97206703910614523</v>
      </c>
    </row>
    <row r="18" spans="1:13" ht="15" thickBot="1">
      <c r="A18" s="272">
        <v>7</v>
      </c>
      <c r="B18" s="13" t="s">
        <v>145</v>
      </c>
      <c r="C18" s="8">
        <v>33.567</v>
      </c>
      <c r="D18">
        <v>8.2799999999999994</v>
      </c>
      <c r="E18">
        <v>4.07</v>
      </c>
      <c r="F18" s="11">
        <f t="shared" si="0"/>
        <v>0.49154589371980684</v>
      </c>
      <c r="H18" s="275">
        <v>10</v>
      </c>
      <c r="I18" s="13" t="s">
        <v>145</v>
      </c>
      <c r="J18" s="89">
        <v>2.7360000000000002</v>
      </c>
      <c r="K18">
        <v>2.14</v>
      </c>
      <c r="L18">
        <v>1.62</v>
      </c>
      <c r="M18" s="90">
        <f t="shared" si="1"/>
        <v>0.7570093457943925</v>
      </c>
    </row>
    <row r="19" spans="1:13" ht="15" thickBot="1">
      <c r="A19" s="273"/>
      <c r="B19" s="10" t="s">
        <v>146</v>
      </c>
      <c r="C19" s="8">
        <v>47.774999999999999</v>
      </c>
      <c r="D19">
        <v>10.66</v>
      </c>
      <c r="E19">
        <v>5.55</v>
      </c>
      <c r="F19" s="11">
        <f t="shared" si="0"/>
        <v>0.5206378986866792</v>
      </c>
      <c r="H19" s="275"/>
      <c r="I19" s="12" t="s">
        <v>146</v>
      </c>
      <c r="J19" s="89">
        <v>2.984</v>
      </c>
      <c r="K19">
        <v>2.31</v>
      </c>
      <c r="L19">
        <v>1.6</v>
      </c>
      <c r="M19" s="90">
        <f t="shared" si="1"/>
        <v>0.69264069264069261</v>
      </c>
    </row>
    <row r="20" spans="1:13" ht="15" thickBot="1">
      <c r="A20" s="273"/>
      <c r="B20" s="10" t="s">
        <v>147</v>
      </c>
      <c r="C20" s="8">
        <v>41.246000000000002</v>
      </c>
      <c r="D20">
        <v>10.63</v>
      </c>
      <c r="E20">
        <v>4.8099999999999996</v>
      </c>
      <c r="F20" s="11">
        <f t="shared" si="0"/>
        <v>0.45249294449670735</v>
      </c>
      <c r="H20" s="47">
        <v>11</v>
      </c>
      <c r="I20" s="49" t="s">
        <v>147</v>
      </c>
      <c r="J20" s="89">
        <v>3.706</v>
      </c>
      <c r="K20">
        <v>2.31</v>
      </c>
      <c r="L20">
        <v>2.0499999999999998</v>
      </c>
      <c r="M20" s="90">
        <f t="shared" si="1"/>
        <v>0.88744588744588737</v>
      </c>
    </row>
    <row r="21" spans="1:13" ht="15" thickBot="1">
      <c r="A21" s="273"/>
      <c r="B21" s="10" t="s">
        <v>148</v>
      </c>
      <c r="C21" s="8">
        <v>41.131</v>
      </c>
      <c r="D21">
        <v>8.6</v>
      </c>
      <c r="E21">
        <v>5.97</v>
      </c>
      <c r="F21" s="11">
        <f t="shared" si="0"/>
        <v>0.69418604651162785</v>
      </c>
      <c r="H21" s="47">
        <v>12</v>
      </c>
      <c r="I21" s="49" t="s">
        <v>148</v>
      </c>
      <c r="J21" s="89">
        <v>2.597</v>
      </c>
      <c r="K21">
        <v>2.0499999999999998</v>
      </c>
      <c r="L21">
        <v>1.71</v>
      </c>
      <c r="M21" s="90">
        <f t="shared" si="1"/>
        <v>0.83414634146341471</v>
      </c>
    </row>
    <row r="22" spans="1:13" ht="15" thickBot="1">
      <c r="A22" s="273"/>
      <c r="B22" s="10" t="s">
        <v>149</v>
      </c>
      <c r="C22" s="8">
        <v>40.212000000000003</v>
      </c>
      <c r="D22">
        <v>7.54</v>
      </c>
      <c r="E22">
        <v>6.29</v>
      </c>
      <c r="F22" s="11">
        <f t="shared" si="0"/>
        <v>0.83421750663129979</v>
      </c>
      <c r="H22" s="47">
        <v>13</v>
      </c>
      <c r="I22" s="49" t="s">
        <v>149</v>
      </c>
      <c r="J22" s="89">
        <v>2.298</v>
      </c>
      <c r="K22">
        <v>1.79</v>
      </c>
      <c r="L22">
        <v>1.68</v>
      </c>
      <c r="M22" s="90">
        <f t="shared" si="1"/>
        <v>0.93854748603351945</v>
      </c>
    </row>
    <row r="23" spans="1:13" ht="15" thickBot="1">
      <c r="A23" s="273"/>
      <c r="B23" s="10" t="s">
        <v>150</v>
      </c>
      <c r="C23" s="8">
        <v>35.098999999999997</v>
      </c>
      <c r="D23">
        <v>7.34</v>
      </c>
      <c r="E23">
        <v>5.74</v>
      </c>
      <c r="F23" s="11">
        <f t="shared" si="0"/>
        <v>0.78201634877384196</v>
      </c>
      <c r="H23" s="47">
        <v>14</v>
      </c>
      <c r="I23" t="s">
        <v>150</v>
      </c>
      <c r="J23" s="89">
        <v>2.9980000000000002</v>
      </c>
      <c r="K23">
        <v>2.13</v>
      </c>
      <c r="L23">
        <v>1.7</v>
      </c>
      <c r="M23" s="90">
        <f t="shared" si="1"/>
        <v>0.7981220657276995</v>
      </c>
    </row>
    <row r="24" spans="1:13" ht="15" thickBot="1">
      <c r="A24" s="274"/>
      <c r="B24" s="12" t="s">
        <v>151</v>
      </c>
      <c r="C24" s="8">
        <v>40.078000000000003</v>
      </c>
      <c r="D24">
        <v>10.8</v>
      </c>
      <c r="E24">
        <v>5.01</v>
      </c>
      <c r="F24" s="11">
        <f t="shared" si="0"/>
        <v>0.46388888888888885</v>
      </c>
      <c r="H24" s="47">
        <v>15</v>
      </c>
      <c r="I24" s="49" t="s">
        <v>151</v>
      </c>
      <c r="J24" s="89">
        <v>2.984</v>
      </c>
      <c r="K24">
        <v>2.31</v>
      </c>
      <c r="L24">
        <v>2.16</v>
      </c>
      <c r="M24" s="90">
        <f t="shared" si="1"/>
        <v>0.93506493506493515</v>
      </c>
    </row>
    <row r="25" spans="1:13" ht="15" thickBot="1">
      <c r="A25" s="272">
        <v>8</v>
      </c>
      <c r="B25" s="13" t="s">
        <v>152</v>
      </c>
      <c r="C25" s="8">
        <v>42.95</v>
      </c>
      <c r="D25">
        <v>10.51</v>
      </c>
      <c r="E25">
        <v>6.59</v>
      </c>
      <c r="F25" s="11">
        <f t="shared" si="0"/>
        <v>0.62702188392007607</v>
      </c>
      <c r="H25" s="47">
        <v>16</v>
      </c>
      <c r="I25" s="49" t="s">
        <v>152</v>
      </c>
      <c r="J25" s="89">
        <v>2.278</v>
      </c>
      <c r="K25">
        <v>2.21</v>
      </c>
      <c r="L25">
        <v>1.42</v>
      </c>
      <c r="M25" s="90">
        <f t="shared" si="1"/>
        <v>0.64253393665158365</v>
      </c>
    </row>
    <row r="26" spans="1:13" ht="15" thickBot="1">
      <c r="A26" s="273"/>
      <c r="B26" s="10" t="s">
        <v>153</v>
      </c>
      <c r="C26" s="8">
        <v>29.488</v>
      </c>
      <c r="D26">
        <v>7.93</v>
      </c>
      <c r="E26">
        <v>4.83</v>
      </c>
      <c r="F26" s="11">
        <f t="shared" si="0"/>
        <v>0.60907944514501899</v>
      </c>
      <c r="H26" s="275">
        <v>17</v>
      </c>
      <c r="I26" s="13" t="s">
        <v>153</v>
      </c>
      <c r="J26" s="89">
        <v>2.3780000000000001</v>
      </c>
      <c r="K26">
        <v>1.96</v>
      </c>
      <c r="L26">
        <v>1.54</v>
      </c>
      <c r="M26" s="90">
        <f t="shared" si="1"/>
        <v>0.7857142857142857</v>
      </c>
    </row>
    <row r="27" spans="1:13" ht="15" thickBot="1">
      <c r="A27" s="273"/>
      <c r="B27" s="10" t="s">
        <v>154</v>
      </c>
      <c r="C27" s="8">
        <v>44.844999999999999</v>
      </c>
      <c r="D27">
        <v>9.4600000000000009</v>
      </c>
      <c r="E27">
        <v>5.72</v>
      </c>
      <c r="F27" s="11">
        <f t="shared" si="0"/>
        <v>0.60465116279069764</v>
      </c>
      <c r="H27" s="275"/>
      <c r="I27" s="12" t="s">
        <v>154</v>
      </c>
      <c r="J27" s="89">
        <v>2.7429999999999999</v>
      </c>
      <c r="K27">
        <v>2.39</v>
      </c>
      <c r="L27">
        <v>1.62</v>
      </c>
      <c r="M27" s="90">
        <f t="shared" si="1"/>
        <v>0.67782426778242677</v>
      </c>
    </row>
    <row r="28" spans="1:13" ht="15" thickBot="1">
      <c r="A28" s="274"/>
      <c r="B28" s="12" t="s">
        <v>155</v>
      </c>
      <c r="C28" s="8">
        <v>38.908999999999999</v>
      </c>
      <c r="D28">
        <v>8.41</v>
      </c>
      <c r="E28">
        <v>5.12</v>
      </c>
      <c r="F28" s="11">
        <f t="shared" si="0"/>
        <v>0.60879904875148638</v>
      </c>
      <c r="H28" s="275">
        <v>18</v>
      </c>
      <c r="I28" s="13" t="s">
        <v>155</v>
      </c>
      <c r="J28" s="89">
        <v>2.9950000000000001</v>
      </c>
      <c r="K28">
        <v>2.34</v>
      </c>
      <c r="L28">
        <v>1.69</v>
      </c>
      <c r="M28" s="90">
        <f t="shared" si="1"/>
        <v>0.72222222222222221</v>
      </c>
    </row>
    <row r="29" spans="1:13" ht="15" thickBot="1">
      <c r="A29" s="272">
        <v>9</v>
      </c>
      <c r="B29" s="13" t="s">
        <v>156</v>
      </c>
      <c r="C29" s="8">
        <v>43.887999999999998</v>
      </c>
      <c r="D29">
        <v>9.07</v>
      </c>
      <c r="E29">
        <v>6.29</v>
      </c>
      <c r="F29" s="11">
        <f t="shared" si="0"/>
        <v>0.69349503858875416</v>
      </c>
      <c r="H29" s="275"/>
      <c r="I29" s="10" t="s">
        <v>156</v>
      </c>
      <c r="J29" s="89">
        <v>2.319</v>
      </c>
      <c r="K29">
        <v>1.97</v>
      </c>
      <c r="L29">
        <v>1.59</v>
      </c>
      <c r="M29" s="90">
        <f t="shared" si="1"/>
        <v>0.80710659898477166</v>
      </c>
    </row>
    <row r="30" spans="1:13" ht="15" thickBot="1">
      <c r="A30" s="273"/>
      <c r="B30" s="10" t="s">
        <v>157</v>
      </c>
      <c r="C30" s="8">
        <v>37.941000000000003</v>
      </c>
      <c r="D30">
        <v>7.97</v>
      </c>
      <c r="E30">
        <v>5.83</v>
      </c>
      <c r="F30" s="11">
        <f t="shared" si="0"/>
        <v>0.73149309912170646</v>
      </c>
      <c r="H30" s="275"/>
      <c r="I30" s="12" t="s">
        <v>157</v>
      </c>
      <c r="J30" s="89">
        <v>2.5649999999999999</v>
      </c>
      <c r="K30">
        <v>2.16</v>
      </c>
      <c r="L30">
        <v>1.56</v>
      </c>
      <c r="M30" s="90">
        <f t="shared" si="1"/>
        <v>0.72222222222222221</v>
      </c>
    </row>
    <row r="31" spans="1:13" ht="15" thickBot="1">
      <c r="A31" s="274"/>
      <c r="B31" s="12" t="s">
        <v>158</v>
      </c>
      <c r="C31" s="8">
        <v>35.115000000000002</v>
      </c>
      <c r="D31">
        <v>9.74</v>
      </c>
      <c r="E31">
        <v>4.87</v>
      </c>
      <c r="F31" s="11">
        <f t="shared" si="0"/>
        <v>0.5</v>
      </c>
      <c r="H31" s="47">
        <v>19</v>
      </c>
      <c r="I31" s="49" t="s">
        <v>158</v>
      </c>
      <c r="J31" s="89">
        <v>2.4239999999999999</v>
      </c>
      <c r="K31">
        <v>2.06</v>
      </c>
      <c r="L31">
        <v>1.62</v>
      </c>
      <c r="M31" s="90">
        <f t="shared" si="1"/>
        <v>0.78640776699029125</v>
      </c>
    </row>
    <row r="32" spans="1:13" ht="15" thickBot="1">
      <c r="A32" s="272">
        <v>10</v>
      </c>
      <c r="B32" s="13" t="s">
        <v>159</v>
      </c>
      <c r="C32" s="8">
        <v>31.055</v>
      </c>
      <c r="D32">
        <v>8.65</v>
      </c>
      <c r="E32">
        <v>4.76</v>
      </c>
      <c r="F32" s="11">
        <f t="shared" si="0"/>
        <v>0.55028901734104041</v>
      </c>
      <c r="H32" s="47">
        <v>20</v>
      </c>
      <c r="I32" s="49" t="s">
        <v>159</v>
      </c>
      <c r="J32" s="89">
        <v>2.6520000000000001</v>
      </c>
      <c r="K32">
        <v>1.97</v>
      </c>
      <c r="L32">
        <v>1.66</v>
      </c>
      <c r="M32" s="90">
        <f t="shared" si="1"/>
        <v>0.84263959390862941</v>
      </c>
    </row>
    <row r="33" spans="1:13" ht="15" thickBot="1">
      <c r="A33" s="273"/>
      <c r="B33" s="10" t="s">
        <v>160</v>
      </c>
      <c r="C33" s="8">
        <v>24.341000000000001</v>
      </c>
      <c r="D33">
        <v>6.69</v>
      </c>
      <c r="E33">
        <v>4.8899999999999997</v>
      </c>
      <c r="F33" s="11">
        <f t="shared" si="0"/>
        <v>0.73094170403587433</v>
      </c>
      <c r="H33" s="47">
        <v>21</v>
      </c>
      <c r="I33" s="49" t="s">
        <v>160</v>
      </c>
      <c r="J33" s="89">
        <v>2.9860000000000002</v>
      </c>
      <c r="K33">
        <v>2.5299999999999998</v>
      </c>
      <c r="L33">
        <v>1.56</v>
      </c>
      <c r="M33" s="90">
        <f t="shared" si="1"/>
        <v>0.6166007905138341</v>
      </c>
    </row>
    <row r="34" spans="1:13" ht="15" thickBot="1">
      <c r="A34" s="274"/>
      <c r="B34" s="12" t="s">
        <v>161</v>
      </c>
      <c r="C34" s="8">
        <v>32.777999999999999</v>
      </c>
      <c r="D34">
        <v>9.24</v>
      </c>
      <c r="E34">
        <v>6.26</v>
      </c>
      <c r="F34" s="11">
        <f t="shared" si="0"/>
        <v>0.67748917748917747</v>
      </c>
      <c r="H34" s="275">
        <v>22</v>
      </c>
      <c r="I34" s="13" t="s">
        <v>161</v>
      </c>
      <c r="J34" s="89">
        <v>2.5110000000000001</v>
      </c>
      <c r="K34">
        <v>2.09</v>
      </c>
      <c r="L34">
        <v>1.49</v>
      </c>
      <c r="M34" s="90">
        <f t="shared" si="1"/>
        <v>0.7129186602870814</v>
      </c>
    </row>
    <row r="35" spans="1:13" ht="15" thickBot="1">
      <c r="A35" s="272">
        <v>11</v>
      </c>
      <c r="B35" s="13" t="s">
        <v>162</v>
      </c>
      <c r="C35" s="8">
        <v>20.129000000000001</v>
      </c>
      <c r="D35">
        <v>5.53</v>
      </c>
      <c r="E35">
        <v>4.18</v>
      </c>
      <c r="F35" s="11">
        <f t="shared" si="0"/>
        <v>0.75587703435804698</v>
      </c>
      <c r="H35" s="275"/>
      <c r="I35" s="12" t="s">
        <v>162</v>
      </c>
      <c r="J35" s="89">
        <v>2.6150000000000002</v>
      </c>
      <c r="K35">
        <v>2.5099999999999998</v>
      </c>
      <c r="L35">
        <v>1.36</v>
      </c>
      <c r="M35" s="90">
        <f t="shared" si="1"/>
        <v>0.54183266932270924</v>
      </c>
    </row>
    <row r="36" spans="1:13" ht="15" thickBot="1">
      <c r="A36" s="274"/>
      <c r="B36" s="12" t="s">
        <v>163</v>
      </c>
      <c r="C36" s="8">
        <v>39.417000000000002</v>
      </c>
      <c r="D36">
        <v>7.53</v>
      </c>
      <c r="E36">
        <v>5.96</v>
      </c>
      <c r="F36" s="11">
        <f t="shared" si="0"/>
        <v>0.79150066401062413</v>
      </c>
      <c r="H36" s="47">
        <v>23</v>
      </c>
      <c r="I36" s="49" t="s">
        <v>163</v>
      </c>
      <c r="J36" s="89">
        <v>2.3980000000000001</v>
      </c>
      <c r="K36">
        <v>2.16</v>
      </c>
      <c r="L36">
        <v>1.41</v>
      </c>
      <c r="M36" s="90">
        <f t="shared" si="1"/>
        <v>0.65277777777777768</v>
      </c>
    </row>
    <row r="37" spans="1:13" ht="15" thickBot="1">
      <c r="A37" s="272">
        <v>12</v>
      </c>
      <c r="B37" s="13" t="s">
        <v>164</v>
      </c>
      <c r="C37" s="8">
        <v>39.326999999999998</v>
      </c>
      <c r="D37">
        <v>7.78</v>
      </c>
      <c r="E37">
        <v>6.63</v>
      </c>
      <c r="F37" s="11">
        <f t="shared" si="0"/>
        <v>0.85218508997429299</v>
      </c>
      <c r="H37" s="47">
        <v>24</v>
      </c>
      <c r="I37" s="49" t="s">
        <v>164</v>
      </c>
      <c r="J37" s="89">
        <v>2.5289999999999999</v>
      </c>
      <c r="K37">
        <v>2.44</v>
      </c>
      <c r="L37">
        <v>1.28</v>
      </c>
      <c r="M37" s="90">
        <f t="shared" si="1"/>
        <v>0.52459016393442626</v>
      </c>
    </row>
    <row r="38" spans="1:13" ht="15" thickBot="1">
      <c r="A38" s="273"/>
      <c r="B38" s="10" t="s">
        <v>165</v>
      </c>
      <c r="C38" s="8">
        <v>30.379000000000001</v>
      </c>
      <c r="D38">
        <v>7.79</v>
      </c>
      <c r="E38">
        <v>5.31</v>
      </c>
      <c r="F38" s="11">
        <f t="shared" si="0"/>
        <v>0.68164313222079587</v>
      </c>
      <c r="H38" s="47">
        <v>25</v>
      </c>
      <c r="I38" s="49" t="s">
        <v>165</v>
      </c>
      <c r="J38" s="89">
        <v>3.0339999999999998</v>
      </c>
      <c r="K38">
        <v>2.39</v>
      </c>
      <c r="L38">
        <v>1.62</v>
      </c>
      <c r="M38" s="90">
        <f t="shared" si="1"/>
        <v>0.67782426778242677</v>
      </c>
    </row>
    <row r="39" spans="1:13" ht="15" thickBot="1">
      <c r="A39" s="274"/>
      <c r="B39" s="12" t="s">
        <v>166</v>
      </c>
      <c r="C39" s="8">
        <v>32.798999999999999</v>
      </c>
      <c r="D39">
        <v>8.51</v>
      </c>
      <c r="E39">
        <v>5.61</v>
      </c>
      <c r="F39" s="11">
        <f t="shared" si="0"/>
        <v>0.65922444183313755</v>
      </c>
      <c r="H39" s="275">
        <v>26</v>
      </c>
      <c r="I39" s="13" t="s">
        <v>166</v>
      </c>
      <c r="J39" s="89">
        <v>2.9380000000000002</v>
      </c>
      <c r="K39">
        <v>2.2599999999999998</v>
      </c>
      <c r="L39">
        <v>1.79</v>
      </c>
      <c r="M39" s="90">
        <f t="shared" si="1"/>
        <v>0.79203539823008862</v>
      </c>
    </row>
    <row r="40" spans="1:13" ht="15" thickBot="1">
      <c r="A40" s="273">
        <v>13</v>
      </c>
      <c r="B40" s="8" t="s">
        <v>167</v>
      </c>
      <c r="C40" s="8">
        <v>23.045000000000002</v>
      </c>
      <c r="D40">
        <v>5.68</v>
      </c>
      <c r="E40">
        <v>4.32</v>
      </c>
      <c r="F40" s="11">
        <f t="shared" si="0"/>
        <v>0.76056338028169024</v>
      </c>
      <c r="H40" s="275"/>
      <c r="I40" s="10" t="s">
        <v>167</v>
      </c>
      <c r="J40" s="89">
        <v>2.6669999999999998</v>
      </c>
      <c r="K40">
        <v>2.09</v>
      </c>
      <c r="L40">
        <v>1.75</v>
      </c>
      <c r="M40" s="90">
        <f t="shared" si="1"/>
        <v>0.83732057416267947</v>
      </c>
    </row>
    <row r="41" spans="1:13" ht="15" thickBot="1">
      <c r="A41" s="273"/>
      <c r="B41" s="8" t="s">
        <v>168</v>
      </c>
      <c r="C41" s="8">
        <v>18.405000000000001</v>
      </c>
      <c r="D41">
        <v>7.07</v>
      </c>
      <c r="E41">
        <v>2.94</v>
      </c>
      <c r="F41" s="11">
        <f t="shared" si="0"/>
        <v>0.41584158415841582</v>
      </c>
      <c r="H41" s="275"/>
      <c r="I41" s="10" t="s">
        <v>168</v>
      </c>
      <c r="J41" s="89">
        <v>2.286</v>
      </c>
      <c r="K41">
        <v>1.79</v>
      </c>
      <c r="L41">
        <v>1.66</v>
      </c>
      <c r="M41" s="90">
        <f t="shared" si="1"/>
        <v>0.92737430167597756</v>
      </c>
    </row>
    <row r="42" spans="1:13" ht="15" thickBot="1">
      <c r="A42" s="273"/>
      <c r="B42" s="8" t="s">
        <v>169</v>
      </c>
      <c r="C42" s="8">
        <v>29.821000000000002</v>
      </c>
      <c r="D42">
        <v>6.21</v>
      </c>
      <c r="E42">
        <v>4.7300000000000004</v>
      </c>
      <c r="F42" s="11">
        <f t="shared" si="0"/>
        <v>0.76167471819645738</v>
      </c>
      <c r="H42" s="275"/>
      <c r="I42" s="12" t="s">
        <v>169</v>
      </c>
      <c r="J42" s="89">
        <v>2.27</v>
      </c>
      <c r="K42">
        <v>1.83</v>
      </c>
      <c r="L42">
        <v>1.53</v>
      </c>
      <c r="M42" s="90">
        <f t="shared" si="1"/>
        <v>0.83606557377049173</v>
      </c>
    </row>
    <row r="43" spans="1:13">
      <c r="A43" s="273"/>
      <c r="B43" s="8" t="s">
        <v>170</v>
      </c>
      <c r="C43" s="8">
        <v>31.402999999999999</v>
      </c>
      <c r="D43">
        <v>7.43</v>
      </c>
      <c r="E43">
        <v>4.8499999999999996</v>
      </c>
      <c r="F43" s="11">
        <f t="shared" si="0"/>
        <v>0.65275908479138622</v>
      </c>
      <c r="H43" s="26"/>
      <c r="I43" s="13"/>
      <c r="J43" s="8"/>
      <c r="M43" s="11"/>
    </row>
    <row r="44" spans="1:13" ht="15" thickBot="1">
      <c r="A44" s="274"/>
      <c r="B44" s="14" t="s">
        <v>171</v>
      </c>
      <c r="C44" s="14">
        <v>28.045999999999999</v>
      </c>
      <c r="D44" s="57">
        <v>6.5</v>
      </c>
      <c r="E44" s="57">
        <v>4.66</v>
      </c>
      <c r="F44" s="92">
        <f t="shared" si="0"/>
        <v>0.716923076923077</v>
      </c>
      <c r="H44" s="26"/>
      <c r="I44" s="12"/>
      <c r="J44" s="14"/>
      <c r="K44" s="57"/>
      <c r="L44" s="57"/>
      <c r="M44" s="92"/>
    </row>
    <row r="45" spans="1:13" ht="15" thickBot="1">
      <c r="B45" s="270" t="s">
        <v>0</v>
      </c>
      <c r="C45" s="100">
        <f>AVERAGE(C4:C44)</f>
        <v>35.128474999999995</v>
      </c>
      <c r="D45" s="271">
        <f t="shared" ref="D45:M45" si="2">AVERAGE(D4:D44)</f>
        <v>8.2528249999999979</v>
      </c>
      <c r="E45" s="271">
        <f t="shared" si="2"/>
        <v>5.1615000000000002</v>
      </c>
      <c r="F45" s="85">
        <f t="shared" si="2"/>
        <v>0.6361233901093567</v>
      </c>
      <c r="H45" s="3"/>
      <c r="I45" s="269" t="s">
        <v>0</v>
      </c>
      <c r="J45" s="14">
        <f t="shared" si="2"/>
        <v>2.6340263157894737</v>
      </c>
      <c r="K45" s="57">
        <f t="shared" si="2"/>
        <v>2.1134210526315793</v>
      </c>
      <c r="L45" s="57">
        <f t="shared" si="2"/>
        <v>1.6160526315789472</v>
      </c>
      <c r="M45" s="92">
        <f t="shared" si="2"/>
        <v>0.77311581483432112</v>
      </c>
    </row>
    <row r="46" spans="1:13" ht="15" thickBot="1">
      <c r="B46" s="270" t="s">
        <v>1</v>
      </c>
      <c r="C46" s="100">
        <f>_xlfn.STDEV.S(C5:C44)</f>
        <v>8.0043860027743676</v>
      </c>
      <c r="D46" s="100">
        <f t="shared" ref="D46:F46" si="3">_xlfn.STDEV.S(D5:D44)</f>
        <v>1.4229300735562531</v>
      </c>
      <c r="E46" s="100">
        <f t="shared" si="3"/>
        <v>0.90099531857971404</v>
      </c>
      <c r="F46" s="49">
        <f t="shared" si="3"/>
        <v>0.1181045208014799</v>
      </c>
      <c r="I46" s="268" t="s">
        <v>1</v>
      </c>
      <c r="J46" s="100">
        <f>STDEV(J5:J42)</f>
        <v>0.34005353210070738</v>
      </c>
      <c r="K46" s="100">
        <f t="shared" ref="K46:M46" si="4">STDEV(K5:K42)</f>
        <v>0.22820422711802443</v>
      </c>
      <c r="L46" s="100">
        <f t="shared" si="4"/>
        <v>0.16310400385633916</v>
      </c>
      <c r="M46" s="49">
        <f t="shared" si="4"/>
        <v>0.10853195840326831</v>
      </c>
    </row>
    <row r="47" spans="1:13" ht="15" thickBot="1">
      <c r="B47" s="270" t="s">
        <v>2</v>
      </c>
      <c r="C47" s="100">
        <f>C46/SQRT(40)</f>
        <v>1.2656045519968926</v>
      </c>
      <c r="D47" s="100">
        <f t="shared" ref="D47:F47" si="5">D46/SQRT(40)</f>
        <v>0.22498499917943438</v>
      </c>
      <c r="E47" s="100">
        <f t="shared" si="5"/>
        <v>0.14245986839304609</v>
      </c>
      <c r="F47" s="49">
        <f t="shared" si="5"/>
        <v>1.8673964384770578E-2</v>
      </c>
      <c r="I47" s="268" t="s">
        <v>2</v>
      </c>
      <c r="J47" s="100">
        <f>J46/SQRT(38)</f>
        <v>5.5163967237912136E-2</v>
      </c>
      <c r="K47" s="100">
        <f t="shared" ref="K47:M47" si="6">K46/SQRT(38)</f>
        <v>3.7019614031133227E-2</v>
      </c>
      <c r="L47" s="100">
        <f t="shared" si="6"/>
        <v>2.6458963297692713E-2</v>
      </c>
      <c r="M47" s="49">
        <f t="shared" si="6"/>
        <v>1.7606208530282993E-2</v>
      </c>
    </row>
  </sheetData>
  <mergeCells count="23">
    <mergeCell ref="A18:A24"/>
    <mergeCell ref="H18:H19"/>
    <mergeCell ref="C2:F2"/>
    <mergeCell ref="J2:M2"/>
    <mergeCell ref="C3:F3"/>
    <mergeCell ref="J3:M3"/>
    <mergeCell ref="A5:A8"/>
    <mergeCell ref="H6:H7"/>
    <mergeCell ref="A9:A10"/>
    <mergeCell ref="H9:H10"/>
    <mergeCell ref="A13:A16"/>
    <mergeCell ref="H13:H15"/>
    <mergeCell ref="H16:H17"/>
    <mergeCell ref="A37:A39"/>
    <mergeCell ref="H39:H42"/>
    <mergeCell ref="A40:A44"/>
    <mergeCell ref="A25:A28"/>
    <mergeCell ref="H26:H27"/>
    <mergeCell ref="H28:H30"/>
    <mergeCell ref="A29:A31"/>
    <mergeCell ref="A32:A34"/>
    <mergeCell ref="H34:H35"/>
    <mergeCell ref="A35:A36"/>
  </mergeCells>
  <pageMargins left="0.7" right="0.7" top="0.75" bottom="0.75" header="0.3" footer="0.3"/>
  <pageSetup scale="74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22947-4F03-4969-917D-198DA6BADAD3}">
  <sheetPr>
    <pageSetUpPr fitToPage="1"/>
  </sheetPr>
  <dimension ref="A1:K43"/>
  <sheetViews>
    <sheetView zoomScale="90" zoomScaleNormal="90" workbookViewId="0">
      <selection activeCell="F12" sqref="F12"/>
    </sheetView>
  </sheetViews>
  <sheetFormatPr defaultColWidth="8.77734375" defaultRowHeight="13.8"/>
  <cols>
    <col min="1" max="1" width="8.77734375" style="119"/>
    <col min="2" max="2" width="14.44140625" style="119" customWidth="1"/>
    <col min="3" max="4" width="12.77734375" style="119" bestFit="1" customWidth="1"/>
    <col min="5" max="6" width="8.77734375" style="119"/>
    <col min="7" max="8" width="13.33203125" style="119" bestFit="1" customWidth="1"/>
    <col min="9" max="9" width="8.77734375" style="119"/>
    <col min="10" max="10" width="15" style="119" bestFit="1" customWidth="1"/>
    <col min="11" max="11" width="8.77734375" style="119" bestFit="1" customWidth="1"/>
    <col min="12" max="16384" width="8.77734375" style="119"/>
  </cols>
  <sheetData>
    <row r="1" spans="1:11" ht="15.6">
      <c r="A1" s="285" t="s">
        <v>198</v>
      </c>
      <c r="B1" s="285"/>
      <c r="C1" s="285"/>
      <c r="D1" s="285"/>
      <c r="F1" s="285" t="s">
        <v>199</v>
      </c>
      <c r="G1" s="285"/>
      <c r="H1" s="285"/>
      <c r="I1" s="285"/>
      <c r="J1" s="285"/>
      <c r="K1" s="285"/>
    </row>
    <row r="2" spans="1:11" ht="14.4" thickBot="1">
      <c r="B2" s="117" t="s">
        <v>8</v>
      </c>
      <c r="F2" s="117" t="s">
        <v>9</v>
      </c>
    </row>
    <row r="3" spans="1:11" ht="14.4" thickBot="1">
      <c r="A3" s="197" t="s">
        <v>44</v>
      </c>
      <c r="B3" s="198" t="s">
        <v>105</v>
      </c>
      <c r="C3" s="199" t="s">
        <v>173</v>
      </c>
      <c r="D3" s="199" t="s">
        <v>174</v>
      </c>
    </row>
    <row r="4" spans="1:11" ht="14.4" thickBot="1">
      <c r="A4" s="282">
        <v>1</v>
      </c>
      <c r="B4" s="172">
        <v>1</v>
      </c>
      <c r="C4" s="192">
        <v>0.19700000000000001</v>
      </c>
      <c r="D4" s="193">
        <v>0.127</v>
      </c>
      <c r="G4" s="286" t="s">
        <v>3</v>
      </c>
      <c r="H4" s="287"/>
      <c r="I4" s="201"/>
      <c r="J4" s="286" t="s">
        <v>7</v>
      </c>
      <c r="K4" s="287"/>
    </row>
    <row r="5" spans="1:11" ht="14.4" thickBot="1">
      <c r="A5" s="283"/>
      <c r="B5" s="176">
        <v>2</v>
      </c>
      <c r="C5" s="189">
        <v>1.9E-2</v>
      </c>
      <c r="D5" s="190">
        <v>5.0000000000000001E-3</v>
      </c>
      <c r="G5" s="202" t="s">
        <v>4</v>
      </c>
      <c r="H5" s="200" t="s">
        <v>5</v>
      </c>
      <c r="I5" s="201"/>
      <c r="J5" s="218" t="s">
        <v>4</v>
      </c>
      <c r="K5" s="219" t="s">
        <v>5</v>
      </c>
    </row>
    <row r="6" spans="1:11" ht="14.4" thickBot="1">
      <c r="A6" s="284"/>
      <c r="B6" s="174">
        <v>3</v>
      </c>
      <c r="C6" s="195">
        <v>8.9999999999999993E-3</v>
      </c>
      <c r="D6" s="196">
        <v>5.0000000000000001E-3</v>
      </c>
      <c r="G6" s="203">
        <v>0.8069066812406066</v>
      </c>
      <c r="H6" s="204">
        <v>0.36320733353261397</v>
      </c>
      <c r="I6" s="201"/>
      <c r="J6" s="201">
        <v>1</v>
      </c>
      <c r="K6" s="203">
        <v>1</v>
      </c>
    </row>
    <row r="7" spans="1:11">
      <c r="A7" s="282">
        <v>2</v>
      </c>
      <c r="B7" s="172">
        <v>4</v>
      </c>
      <c r="C7" s="192">
        <v>0.10199999999999999</v>
      </c>
      <c r="D7" s="193">
        <v>8.2000000000000003E-2</v>
      </c>
      <c r="G7" s="203">
        <v>1</v>
      </c>
      <c r="H7" s="204">
        <v>0.21950849103807465</v>
      </c>
      <c r="I7" s="201"/>
      <c r="J7" s="201">
        <v>0.29710712643548809</v>
      </c>
      <c r="K7" s="203">
        <v>1</v>
      </c>
    </row>
    <row r="8" spans="1:11">
      <c r="A8" s="283"/>
      <c r="B8" s="176">
        <v>5</v>
      </c>
      <c r="C8" s="189">
        <f>0.059</f>
        <v>5.8999999999999997E-2</v>
      </c>
      <c r="D8" s="190">
        <v>5.0999999999999997E-2</v>
      </c>
      <c r="G8" s="203">
        <v>1</v>
      </c>
      <c r="H8" s="204">
        <v>3.9866480355313046E-2</v>
      </c>
      <c r="I8" s="201"/>
      <c r="J8" s="201">
        <v>0.92475603914555538</v>
      </c>
      <c r="K8" s="203">
        <v>1</v>
      </c>
    </row>
    <row r="9" spans="1:11" ht="14.4" thickBot="1">
      <c r="A9" s="284"/>
      <c r="B9" s="174">
        <v>6</v>
      </c>
      <c r="C9" s="195">
        <v>0.22500000000000001</v>
      </c>
      <c r="D9" s="196">
        <v>0.13700000000000001</v>
      </c>
      <c r="G9" s="203">
        <v>1</v>
      </c>
      <c r="H9" s="204">
        <v>0.43558962211035668</v>
      </c>
      <c r="I9" s="201"/>
      <c r="J9" s="201">
        <v>0.69990457278720197</v>
      </c>
      <c r="K9" s="203">
        <v>1</v>
      </c>
    </row>
    <row r="10" spans="1:11" ht="14.4" thickBot="1">
      <c r="A10" s="168">
        <v>3</v>
      </c>
      <c r="B10" s="205">
        <v>7</v>
      </c>
      <c r="C10" s="206">
        <v>9.2999999999999999E-2</v>
      </c>
      <c r="D10" s="207">
        <v>9.1999999999999998E-2</v>
      </c>
      <c r="G10" s="208">
        <v>1</v>
      </c>
      <c r="H10" s="204">
        <v>0.19419546977005922</v>
      </c>
      <c r="I10" s="201"/>
      <c r="J10" s="201">
        <v>0.58897937966568015</v>
      </c>
      <c r="K10" s="208">
        <v>1</v>
      </c>
    </row>
    <row r="11" spans="1:11" ht="14.4" thickBot="1">
      <c r="A11" s="168">
        <v>4</v>
      </c>
      <c r="B11" s="205">
        <v>8</v>
      </c>
      <c r="C11" s="206">
        <v>0.03</v>
      </c>
      <c r="D11" s="207">
        <v>2.9000000000000001E-2</v>
      </c>
      <c r="F11" s="159" t="s">
        <v>6</v>
      </c>
      <c r="G11" s="209">
        <f>AVERAGE(G6:G10)</f>
        <v>0.96138133624812139</v>
      </c>
      <c r="H11" s="210">
        <f>AVERAGE(H6:H10)</f>
        <v>0.2504734793612835</v>
      </c>
      <c r="I11" s="209" t="s">
        <v>6</v>
      </c>
      <c r="J11" s="209">
        <f>AVERAGE(J6:J10)</f>
        <v>0.70214942360678523</v>
      </c>
      <c r="K11" s="210">
        <f>AVERAGE(K6:K10)</f>
        <v>1</v>
      </c>
    </row>
    <row r="12" spans="1:11" ht="14.4" thickBot="1">
      <c r="A12" s="282">
        <v>5</v>
      </c>
      <c r="B12" s="211">
        <v>9</v>
      </c>
      <c r="C12" s="192">
        <v>9.8000000000000004E-2</v>
      </c>
      <c r="D12" s="193">
        <v>0.14799999999999999</v>
      </c>
      <c r="F12" s="161" t="s">
        <v>2</v>
      </c>
      <c r="G12" s="212">
        <f>STDEV(G6:G10)/SQRT(5)</f>
        <v>3.8618663751878682E-2</v>
      </c>
      <c r="H12" s="208">
        <f>STDEV(H6:H10)/SQRT(5)</f>
        <v>6.9086272543221375E-2</v>
      </c>
      <c r="I12" s="212" t="s">
        <v>2</v>
      </c>
      <c r="J12" s="212">
        <f>STDEV(J6:J10)/SQRT(5)</f>
        <v>0.12552697555466527</v>
      </c>
      <c r="K12" s="208">
        <f>STDEV(K6:K10)/SQRT(5)</f>
        <v>0</v>
      </c>
    </row>
    <row r="13" spans="1:11">
      <c r="A13" s="283"/>
      <c r="B13" s="213">
        <v>10</v>
      </c>
      <c r="C13" s="189">
        <v>0.159</v>
      </c>
      <c r="D13" s="190">
        <v>0.13200000000000001</v>
      </c>
    </row>
    <row r="14" spans="1:11" ht="14.4" thickBot="1">
      <c r="A14" s="283"/>
      <c r="B14" s="213">
        <v>11</v>
      </c>
      <c r="C14" s="189">
        <v>0.16500000000000001</v>
      </c>
      <c r="D14" s="190">
        <v>2.4E-2</v>
      </c>
    </row>
    <row r="15" spans="1:11">
      <c r="A15" s="283"/>
      <c r="B15" s="213">
        <v>12</v>
      </c>
      <c r="C15" s="189">
        <v>0.111</v>
      </c>
      <c r="D15" s="190">
        <v>4.5999999999999999E-2</v>
      </c>
      <c r="F15" s="159" t="s">
        <v>197</v>
      </c>
      <c r="G15" s="214"/>
      <c r="H15" s="215"/>
      <c r="I15" s="215"/>
      <c r="J15" s="215"/>
      <c r="K15" s="216"/>
    </row>
    <row r="16" spans="1:11" ht="14.4" thickBot="1">
      <c r="A16" s="284"/>
      <c r="B16" s="217">
        <v>13</v>
      </c>
      <c r="C16" s="195">
        <v>2.8000000000000001E-2</v>
      </c>
      <c r="D16" s="196">
        <v>0.13500000000000001</v>
      </c>
      <c r="F16" s="201"/>
      <c r="K16" s="204"/>
    </row>
    <row r="17" spans="2:11">
      <c r="B17" s="191" t="s">
        <v>0</v>
      </c>
      <c r="C17" s="192">
        <f>AVERAGE(C4:C16)</f>
        <v>9.9615384615384606E-2</v>
      </c>
      <c r="D17" s="193">
        <f>AVERAGE(D4:D16)</f>
        <v>7.7923076923076928E-2</v>
      </c>
      <c r="F17" s="148" t="s">
        <v>10</v>
      </c>
      <c r="G17" s="149"/>
      <c r="H17" s="149"/>
      <c r="I17" s="149"/>
      <c r="J17" s="149"/>
      <c r="K17" s="150"/>
    </row>
    <row r="18" spans="2:11">
      <c r="B18" s="188" t="s">
        <v>1</v>
      </c>
      <c r="C18" s="189">
        <f>_xlfn.STDEV.S(C4:C16)</f>
        <v>7.0429087813604477E-2</v>
      </c>
      <c r="D18" s="190">
        <f>_xlfn.STDEV.S(D4:D16)</f>
        <v>5.391886116883024E-2</v>
      </c>
      <c r="F18" s="148" t="s">
        <v>11</v>
      </c>
      <c r="G18" s="149">
        <v>21.64</v>
      </c>
      <c r="H18" s="149"/>
      <c r="I18" s="149"/>
      <c r="J18" s="149"/>
      <c r="K18" s="150"/>
    </row>
    <row r="19" spans="2:11" ht="14.4" thickBot="1">
      <c r="B19" s="194" t="s">
        <v>2</v>
      </c>
      <c r="C19" s="195">
        <f>C18/SQRT(13)</f>
        <v>1.9533514415085149E-2</v>
      </c>
      <c r="D19" s="196">
        <f>D18/SQRT(13)</f>
        <v>1.4954401435295511E-2</v>
      </c>
      <c r="F19" s="148" t="s">
        <v>12</v>
      </c>
      <c r="G19" s="149" t="s">
        <v>13</v>
      </c>
      <c r="H19" s="149"/>
      <c r="I19" s="149"/>
      <c r="J19" s="149"/>
      <c r="K19" s="150"/>
    </row>
    <row r="20" spans="2:11">
      <c r="F20" s="148" t="s">
        <v>14</v>
      </c>
      <c r="G20" s="149" t="s">
        <v>15</v>
      </c>
      <c r="H20" s="149"/>
      <c r="I20" s="149"/>
      <c r="J20" s="149"/>
      <c r="K20" s="150"/>
    </row>
    <row r="21" spans="2:11">
      <c r="F21" s="148" t="s">
        <v>16</v>
      </c>
      <c r="G21" s="149" t="s">
        <v>17</v>
      </c>
      <c r="H21" s="149"/>
      <c r="I21" s="149"/>
      <c r="J21" s="149"/>
      <c r="K21" s="150"/>
    </row>
    <row r="22" spans="2:11">
      <c r="F22" s="148" t="s">
        <v>18</v>
      </c>
      <c r="G22" s="149">
        <v>0.80230000000000001</v>
      </c>
      <c r="H22" s="149"/>
      <c r="I22" s="149"/>
      <c r="J22" s="149"/>
      <c r="K22" s="150"/>
    </row>
    <row r="23" spans="2:11">
      <c r="F23" s="148"/>
      <c r="G23" s="149"/>
      <c r="H23" s="149"/>
      <c r="I23" s="149"/>
      <c r="J23" s="149"/>
      <c r="K23" s="150"/>
    </row>
    <row r="24" spans="2:11">
      <c r="F24" s="148" t="s">
        <v>19</v>
      </c>
      <c r="G24" s="149"/>
      <c r="H24" s="149"/>
      <c r="I24" s="149"/>
      <c r="J24" s="149"/>
      <c r="K24" s="150"/>
    </row>
    <row r="25" spans="2:11">
      <c r="F25" s="148" t="s">
        <v>20</v>
      </c>
      <c r="G25" s="149" t="s">
        <v>21</v>
      </c>
      <c r="H25" s="149"/>
      <c r="I25" s="149"/>
      <c r="J25" s="149"/>
      <c r="K25" s="150"/>
    </row>
    <row r="26" spans="2:11">
      <c r="F26" s="148" t="s">
        <v>12</v>
      </c>
      <c r="G26" s="149">
        <v>2.5600000000000001E-2</v>
      </c>
      <c r="H26" s="149"/>
      <c r="I26" s="149"/>
      <c r="J26" s="149"/>
      <c r="K26" s="150"/>
    </row>
    <row r="27" spans="2:11">
      <c r="F27" s="148" t="s">
        <v>14</v>
      </c>
      <c r="G27" s="149" t="s">
        <v>22</v>
      </c>
      <c r="H27" s="149"/>
      <c r="I27" s="149"/>
      <c r="J27" s="149"/>
      <c r="K27" s="150"/>
    </row>
    <row r="28" spans="2:11">
      <c r="F28" s="148" t="s">
        <v>23</v>
      </c>
      <c r="G28" s="149" t="s">
        <v>17</v>
      </c>
      <c r="H28" s="149"/>
      <c r="I28" s="149"/>
      <c r="J28" s="149"/>
      <c r="K28" s="150"/>
    </row>
    <row r="29" spans="2:11">
      <c r="F29" s="148"/>
      <c r="G29" s="149"/>
      <c r="H29" s="149"/>
      <c r="I29" s="149"/>
      <c r="J29" s="149"/>
      <c r="K29" s="150"/>
    </row>
    <row r="30" spans="2:11">
      <c r="F30" s="148" t="s">
        <v>24</v>
      </c>
      <c r="G30" s="149"/>
      <c r="H30" s="149"/>
      <c r="I30" s="149"/>
      <c r="J30" s="149"/>
      <c r="K30" s="150"/>
    </row>
    <row r="31" spans="2:11">
      <c r="F31" s="148" t="s">
        <v>25</v>
      </c>
      <c r="G31" s="149"/>
      <c r="H31" s="149"/>
      <c r="I31" s="149"/>
      <c r="J31" s="149"/>
      <c r="K31" s="150"/>
    </row>
    <row r="32" spans="2:11">
      <c r="F32" s="148" t="s">
        <v>12</v>
      </c>
      <c r="G32" s="149"/>
      <c r="H32" s="149"/>
      <c r="I32" s="149"/>
      <c r="J32" s="149"/>
      <c r="K32" s="150"/>
    </row>
    <row r="33" spans="6:11">
      <c r="F33" s="148" t="s">
        <v>14</v>
      </c>
      <c r="G33" s="149"/>
      <c r="H33" s="149"/>
      <c r="I33" s="149"/>
      <c r="J33" s="149"/>
      <c r="K33" s="150"/>
    </row>
    <row r="34" spans="6:11">
      <c r="F34" s="148" t="s">
        <v>23</v>
      </c>
      <c r="G34" s="149"/>
      <c r="H34" s="149"/>
      <c r="I34" s="149"/>
      <c r="J34" s="149"/>
      <c r="K34" s="150"/>
    </row>
    <row r="35" spans="6:11">
      <c r="F35" s="148"/>
      <c r="G35" s="149"/>
      <c r="H35" s="149"/>
      <c r="I35" s="149"/>
      <c r="J35" s="149"/>
      <c r="K35" s="150"/>
    </row>
    <row r="36" spans="6:11">
      <c r="F36" s="148" t="s">
        <v>26</v>
      </c>
      <c r="G36" s="149" t="s">
        <v>27</v>
      </c>
      <c r="H36" s="149" t="s">
        <v>28</v>
      </c>
      <c r="I36" s="149" t="s">
        <v>29</v>
      </c>
      <c r="J36" s="149" t="s">
        <v>20</v>
      </c>
      <c r="K36" s="150" t="s">
        <v>12</v>
      </c>
    </row>
    <row r="37" spans="6:11">
      <c r="F37" s="148" t="s">
        <v>30</v>
      </c>
      <c r="G37" s="149">
        <v>1.784</v>
      </c>
      <c r="H37" s="149">
        <v>3</v>
      </c>
      <c r="I37" s="149">
        <v>0.59460000000000002</v>
      </c>
      <c r="J37" s="149" t="s">
        <v>31</v>
      </c>
      <c r="K37" s="150" t="s">
        <v>32</v>
      </c>
    </row>
    <row r="38" spans="6:11">
      <c r="F38" s="148" t="s">
        <v>33</v>
      </c>
      <c r="G38" s="149">
        <v>0.4395</v>
      </c>
      <c r="H38" s="149">
        <v>16</v>
      </c>
      <c r="I38" s="149">
        <v>2.7470000000000001E-2</v>
      </c>
      <c r="J38" s="149"/>
      <c r="K38" s="150"/>
    </row>
    <row r="39" spans="6:11">
      <c r="F39" s="148" t="s">
        <v>34</v>
      </c>
      <c r="G39" s="149">
        <v>2.2229999999999999</v>
      </c>
      <c r="H39" s="149">
        <v>19</v>
      </c>
      <c r="I39" s="149"/>
      <c r="J39" s="149"/>
      <c r="K39" s="150"/>
    </row>
    <row r="40" spans="6:11">
      <c r="F40" s="148"/>
      <c r="G40" s="149"/>
      <c r="H40" s="149"/>
      <c r="I40" s="149"/>
      <c r="J40" s="149"/>
      <c r="K40" s="150"/>
    </row>
    <row r="41" spans="6:11">
      <c r="F41" s="148" t="s">
        <v>35</v>
      </c>
      <c r="G41" s="149"/>
      <c r="H41" s="149"/>
      <c r="I41" s="149"/>
      <c r="J41" s="149"/>
      <c r="K41" s="150"/>
    </row>
    <row r="42" spans="6:11">
      <c r="F42" s="148" t="s">
        <v>36</v>
      </c>
      <c r="G42" s="149">
        <v>4</v>
      </c>
      <c r="H42" s="149"/>
      <c r="I42" s="149"/>
      <c r="J42" s="149"/>
      <c r="K42" s="150"/>
    </row>
    <row r="43" spans="6:11" ht="14.4" thickBot="1">
      <c r="F43" s="153" t="s">
        <v>37</v>
      </c>
      <c r="G43" s="154">
        <v>20</v>
      </c>
      <c r="H43" s="154"/>
      <c r="I43" s="154"/>
      <c r="J43" s="154"/>
      <c r="K43" s="155"/>
    </row>
  </sheetData>
  <mergeCells count="7">
    <mergeCell ref="A7:A9"/>
    <mergeCell ref="A12:A16"/>
    <mergeCell ref="A1:D1"/>
    <mergeCell ref="F1:K1"/>
    <mergeCell ref="G4:H4"/>
    <mergeCell ref="J4:K4"/>
    <mergeCell ref="A4:A6"/>
  </mergeCells>
  <pageMargins left="0.7" right="0.7" top="0.75" bottom="0.75" header="0.3" footer="0.3"/>
  <pageSetup scale="84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5A882-3246-427D-A19F-9B17F382829C}">
  <sheetPr>
    <pageSetUpPr fitToPage="1"/>
  </sheetPr>
  <dimension ref="A1:I19"/>
  <sheetViews>
    <sheetView zoomScale="90" zoomScaleNormal="90" workbookViewId="0">
      <selection activeCell="I19" sqref="I19"/>
    </sheetView>
  </sheetViews>
  <sheetFormatPr defaultColWidth="8.77734375" defaultRowHeight="13.8"/>
  <cols>
    <col min="1" max="2" width="8.77734375" style="119"/>
    <col min="3" max="4" width="14.77734375" style="119" bestFit="1" customWidth="1"/>
    <col min="5" max="7" width="8.77734375" style="119"/>
    <col min="8" max="9" width="13.33203125" style="119" bestFit="1" customWidth="1"/>
    <col min="10" max="16384" width="8.77734375" style="119"/>
  </cols>
  <sheetData>
    <row r="1" spans="1:9" ht="15.6">
      <c r="A1" s="285" t="s">
        <v>200</v>
      </c>
      <c r="B1" s="288"/>
      <c r="C1" s="288"/>
      <c r="D1" s="288"/>
      <c r="F1" s="285" t="s">
        <v>201</v>
      </c>
      <c r="G1" s="285"/>
      <c r="H1" s="285"/>
      <c r="I1" s="285"/>
    </row>
    <row r="2" spans="1:9" ht="14.4" thickBot="1">
      <c r="B2" s="117" t="s">
        <v>40</v>
      </c>
      <c r="F2" s="117" t="s">
        <v>40</v>
      </c>
    </row>
    <row r="3" spans="1:9" ht="14.4" thickBot="1">
      <c r="A3" s="168" t="s">
        <v>44</v>
      </c>
      <c r="B3" s="157" t="s">
        <v>105</v>
      </c>
      <c r="C3" s="121" t="s">
        <v>38</v>
      </c>
      <c r="D3" s="169" t="s">
        <v>39</v>
      </c>
      <c r="F3" s="168" t="s">
        <v>44</v>
      </c>
      <c r="G3" s="157" t="s">
        <v>105</v>
      </c>
      <c r="H3" s="170" t="s">
        <v>41</v>
      </c>
      <c r="I3" s="171" t="s">
        <v>42</v>
      </c>
    </row>
    <row r="4" spans="1:9">
      <c r="A4" s="282">
        <v>1</v>
      </c>
      <c r="B4" s="128">
        <v>1</v>
      </c>
      <c r="C4" s="172">
        <v>0.86399999999999999</v>
      </c>
      <c r="D4" s="160">
        <v>0.89400000000000002</v>
      </c>
      <c r="F4" s="282">
        <v>1</v>
      </c>
      <c r="G4" s="128">
        <v>1</v>
      </c>
      <c r="H4" s="131">
        <v>0.66400000000000003</v>
      </c>
      <c r="I4" s="173">
        <v>0.89100000000000001</v>
      </c>
    </row>
    <row r="5" spans="1:9" ht="14.4" thickBot="1">
      <c r="A5" s="284"/>
      <c r="B5" s="143">
        <v>2</v>
      </c>
      <c r="C5" s="174">
        <v>0.96199999999999997</v>
      </c>
      <c r="D5" s="162">
        <v>0.76400000000000001</v>
      </c>
      <c r="F5" s="284"/>
      <c r="G5" s="143">
        <v>2</v>
      </c>
      <c r="H5" s="152">
        <v>0.70299999999999996</v>
      </c>
      <c r="I5" s="175">
        <v>0.90700000000000003</v>
      </c>
    </row>
    <row r="6" spans="1:9">
      <c r="A6" s="282">
        <v>2</v>
      </c>
      <c r="B6" s="128">
        <v>3</v>
      </c>
      <c r="C6" s="172">
        <v>0.75900000000000001</v>
      </c>
      <c r="D6" s="160">
        <v>0.90800000000000003</v>
      </c>
      <c r="F6" s="282">
        <v>2</v>
      </c>
      <c r="G6" s="128">
        <v>3</v>
      </c>
      <c r="H6" s="131">
        <v>0.78500000000000003</v>
      </c>
      <c r="I6" s="173">
        <v>0.751</v>
      </c>
    </row>
    <row r="7" spans="1:9" ht="14.4" thickBot="1">
      <c r="A7" s="283"/>
      <c r="B7" s="133">
        <v>4</v>
      </c>
      <c r="C7" s="176">
        <v>0.65200000000000002</v>
      </c>
      <c r="D7" s="177">
        <v>0.82299999999999995</v>
      </c>
      <c r="F7" s="284"/>
      <c r="G7" s="143">
        <v>4</v>
      </c>
      <c r="H7" s="152">
        <v>0.70299999999999996</v>
      </c>
      <c r="I7" s="175">
        <v>0.871</v>
      </c>
    </row>
    <row r="8" spans="1:9" ht="14.4" thickBot="1">
      <c r="A8" s="284"/>
      <c r="B8" s="143">
        <v>5</v>
      </c>
      <c r="C8" s="174">
        <v>0.78</v>
      </c>
      <c r="D8" s="162">
        <v>0.91600000000000004</v>
      </c>
      <c r="F8" s="282">
        <v>3</v>
      </c>
      <c r="G8" s="128">
        <v>5</v>
      </c>
      <c r="H8" s="131">
        <v>0.68600000000000005</v>
      </c>
      <c r="I8" s="173">
        <v>0.84899999999999998</v>
      </c>
    </row>
    <row r="9" spans="1:9">
      <c r="A9" s="282">
        <v>3</v>
      </c>
      <c r="B9" s="128">
        <v>6</v>
      </c>
      <c r="C9" s="172">
        <v>0.79200000000000004</v>
      </c>
      <c r="D9" s="160">
        <v>0.78100000000000003</v>
      </c>
      <c r="F9" s="283"/>
      <c r="G9" s="133">
        <v>6</v>
      </c>
      <c r="H9" s="135">
        <v>0.68600000000000005</v>
      </c>
      <c r="I9" s="178">
        <v>0.81699999999999995</v>
      </c>
    </row>
    <row r="10" spans="1:9" ht="14.4" thickBot="1">
      <c r="A10" s="284"/>
      <c r="B10" s="143">
        <v>7</v>
      </c>
      <c r="C10" s="174">
        <v>0.72899999999999998</v>
      </c>
      <c r="D10" s="162">
        <v>0.74299999999999999</v>
      </c>
      <c r="F10" s="284"/>
      <c r="G10" s="143">
        <v>7</v>
      </c>
      <c r="H10" s="152">
        <v>0.73299999999999998</v>
      </c>
      <c r="I10" s="175">
        <v>0.79800000000000004</v>
      </c>
    </row>
    <row r="11" spans="1:9" ht="14.4" thickBot="1">
      <c r="A11" s="168">
        <v>4</v>
      </c>
      <c r="B11" s="179">
        <v>8</v>
      </c>
      <c r="C11" s="180">
        <v>0.84799999999999998</v>
      </c>
      <c r="D11" s="181">
        <v>0.92700000000000005</v>
      </c>
      <c r="F11" s="282">
        <v>4</v>
      </c>
      <c r="G11" s="128">
        <v>8</v>
      </c>
      <c r="H11" s="131">
        <v>0.78500000000000003</v>
      </c>
      <c r="I11" s="173">
        <v>0.751</v>
      </c>
    </row>
    <row r="12" spans="1:9">
      <c r="A12" s="282">
        <v>5</v>
      </c>
      <c r="B12" s="182">
        <v>9</v>
      </c>
      <c r="C12" s="172">
        <v>0.73099999999999998</v>
      </c>
      <c r="D12" s="160">
        <v>0.80400000000000005</v>
      </c>
      <c r="F12" s="283"/>
      <c r="G12" s="133">
        <v>9</v>
      </c>
      <c r="H12" s="135">
        <v>0.70299999999999996</v>
      </c>
      <c r="I12" s="178">
        <v>0.871</v>
      </c>
    </row>
    <row r="13" spans="1:9" ht="14.4" thickBot="1">
      <c r="A13" s="283"/>
      <c r="B13" s="183">
        <v>10</v>
      </c>
      <c r="C13" s="176">
        <v>0.875</v>
      </c>
      <c r="D13" s="177">
        <v>0.9</v>
      </c>
      <c r="F13" s="284"/>
      <c r="G13" s="143">
        <v>10</v>
      </c>
      <c r="H13" s="152">
        <v>0.68899999999999995</v>
      </c>
      <c r="I13" s="175">
        <v>0.84899999999999998</v>
      </c>
    </row>
    <row r="14" spans="1:9" ht="14.4" thickBot="1">
      <c r="A14" s="284"/>
      <c r="B14" s="184">
        <v>11</v>
      </c>
      <c r="C14" s="174">
        <v>0.80300000000000005</v>
      </c>
      <c r="D14" s="162">
        <v>0.80100000000000005</v>
      </c>
      <c r="F14" s="168">
        <v>5</v>
      </c>
      <c r="G14" s="157">
        <v>11</v>
      </c>
      <c r="H14" s="185">
        <v>0.68600000000000005</v>
      </c>
      <c r="I14" s="186">
        <v>0.81699999999999995</v>
      </c>
    </row>
    <row r="15" spans="1:9" ht="14.4" thickBot="1">
      <c r="A15" s="168">
        <v>6</v>
      </c>
      <c r="B15" s="179">
        <v>12</v>
      </c>
      <c r="C15" s="180">
        <v>0.81399999999999995</v>
      </c>
      <c r="D15" s="181">
        <v>0.84699999999999998</v>
      </c>
      <c r="F15" s="168">
        <v>6</v>
      </c>
      <c r="G15" s="157">
        <v>12</v>
      </c>
      <c r="H15" s="185">
        <v>0.73299999999999998</v>
      </c>
      <c r="I15" s="186">
        <v>0.79800000000000004</v>
      </c>
    </row>
    <row r="16" spans="1:9" ht="14.4" thickBot="1">
      <c r="B16" s="187" t="s">
        <v>6</v>
      </c>
      <c r="C16" s="172">
        <f>AVERAGE(C4:C15)</f>
        <v>0.80074999999999996</v>
      </c>
      <c r="D16" s="160">
        <f>AVERAGE(D4:D15)</f>
        <v>0.84233333333333338</v>
      </c>
      <c r="F16" s="168">
        <v>7</v>
      </c>
      <c r="G16" s="157">
        <v>13</v>
      </c>
      <c r="H16" s="185">
        <v>0.628</v>
      </c>
      <c r="I16" s="186">
        <v>0.626</v>
      </c>
    </row>
    <row r="17" spans="2:9">
      <c r="B17" s="188" t="s">
        <v>1</v>
      </c>
      <c r="C17" s="189">
        <f>_xlfn.STDEV.S(C4:C15)</f>
        <v>8.1082589768928584E-2</v>
      </c>
      <c r="D17" s="190">
        <f>_xlfn.STDEV.S(D4:D15)</f>
        <v>6.483592345063785E-2</v>
      </c>
      <c r="G17" s="191" t="s">
        <v>6</v>
      </c>
      <c r="H17" s="192">
        <f>AVERAGE(H4:H16)</f>
        <v>0.70646153846153859</v>
      </c>
      <c r="I17" s="193">
        <f>AVERAGE(I4:I16)</f>
        <v>0.81507692307692303</v>
      </c>
    </row>
    <row r="18" spans="2:9" ht="14.4" thickBot="1">
      <c r="B18" s="194" t="s">
        <v>2</v>
      </c>
      <c r="C18" s="195">
        <f>C17/SQRT(12)</f>
        <v>2.3406527514841458E-2</v>
      </c>
      <c r="D18" s="196">
        <f>D17/SQRT(12)</f>
        <v>1.8716518928691868E-2</v>
      </c>
      <c r="G18" s="188" t="s">
        <v>1</v>
      </c>
      <c r="H18" s="189">
        <f>_xlfn.STDEV.S(H4:H16)</f>
        <v>4.4065510671830767E-2</v>
      </c>
      <c r="I18" s="190">
        <f>_xlfn.STDEV.S(I4:I16)</f>
        <v>7.4901559327851044E-2</v>
      </c>
    </row>
    <row r="19" spans="2:9" ht="14.4" thickBot="1">
      <c r="G19" s="194" t="s">
        <v>2</v>
      </c>
      <c r="H19" s="195">
        <f>H18/SQRT(13)</f>
        <v>1.2221573708214728E-2</v>
      </c>
      <c r="I19" s="196">
        <f>I18/SQRT(13)</f>
        <v>2.0773954828367309E-2</v>
      </c>
    </row>
  </sheetData>
  <mergeCells count="10">
    <mergeCell ref="A12:A14"/>
    <mergeCell ref="F4:F5"/>
    <mergeCell ref="F6:F7"/>
    <mergeCell ref="F8:F10"/>
    <mergeCell ref="F11:F13"/>
    <mergeCell ref="A1:D1"/>
    <mergeCell ref="F1:I1"/>
    <mergeCell ref="A4:A5"/>
    <mergeCell ref="A6:A8"/>
    <mergeCell ref="A9:A10"/>
  </mergeCells>
  <pageMargins left="0.7" right="0.7" top="0.75" bottom="0.75" header="0.3" footer="0.3"/>
  <pageSetup scale="93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7C737-DC42-4965-AF1D-6AB12F6AD994}">
  <sheetPr>
    <pageSetUpPr fitToPage="1"/>
  </sheetPr>
  <dimension ref="A1:AB44"/>
  <sheetViews>
    <sheetView zoomScale="70" zoomScaleNormal="70" workbookViewId="0">
      <selection activeCell="R3" sqref="R3"/>
    </sheetView>
  </sheetViews>
  <sheetFormatPr defaultColWidth="8.77734375" defaultRowHeight="13.8"/>
  <cols>
    <col min="1" max="2" width="8.77734375" style="119"/>
    <col min="3" max="3" width="19.44140625" style="118" customWidth="1"/>
    <col min="4" max="4" width="11.109375" style="118" customWidth="1"/>
    <col min="5" max="5" width="9.6640625" style="118" customWidth="1"/>
    <col min="6" max="6" width="8.77734375" style="119"/>
    <col min="7" max="7" width="21.109375" style="118" customWidth="1"/>
    <col min="8" max="8" width="13.109375" style="118" customWidth="1"/>
    <col min="9" max="9" width="11.77734375" style="118" customWidth="1"/>
    <col min="10" max="10" width="8.77734375" style="119"/>
    <col min="11" max="11" width="28.44140625" style="118" customWidth="1"/>
    <col min="12" max="16384" width="8.77734375" style="119"/>
  </cols>
  <sheetData>
    <row r="1" spans="1:28" ht="15.6">
      <c r="A1" s="116" t="s">
        <v>207</v>
      </c>
      <c r="B1" s="117"/>
      <c r="F1" s="118"/>
    </row>
    <row r="2" spans="1:28" ht="14.4" thickBot="1">
      <c r="A2" s="119" t="s">
        <v>213</v>
      </c>
      <c r="B2" s="117"/>
      <c r="F2" s="118"/>
    </row>
    <row r="3" spans="1:28" ht="27" thickBot="1">
      <c r="A3" s="120" t="s">
        <v>44</v>
      </c>
      <c r="B3" s="121" t="s">
        <v>48</v>
      </c>
      <c r="C3" s="122" t="s">
        <v>45</v>
      </c>
      <c r="D3" s="123"/>
      <c r="E3" s="124" t="s">
        <v>44</v>
      </c>
      <c r="F3" s="125" t="s">
        <v>48</v>
      </c>
      <c r="G3" s="122" t="s">
        <v>46</v>
      </c>
      <c r="H3" s="123"/>
      <c r="I3" s="126" t="s">
        <v>44</v>
      </c>
      <c r="J3" s="121" t="s">
        <v>48</v>
      </c>
      <c r="K3" s="122" t="s">
        <v>47</v>
      </c>
      <c r="M3" s="127" t="s">
        <v>214</v>
      </c>
    </row>
    <row r="4" spans="1:28" ht="14.4" thickBot="1">
      <c r="A4" s="298">
        <v>1</v>
      </c>
      <c r="B4" s="128">
        <v>1</v>
      </c>
      <c r="C4" s="129">
        <v>0.3</v>
      </c>
      <c r="D4" s="130"/>
      <c r="E4" s="292">
        <v>1</v>
      </c>
      <c r="F4" s="131">
        <v>1</v>
      </c>
      <c r="G4" s="129">
        <v>0.25</v>
      </c>
      <c r="H4" s="130"/>
      <c r="I4" s="289">
        <v>1</v>
      </c>
      <c r="J4" s="132">
        <v>1</v>
      </c>
      <c r="K4" s="129">
        <v>0</v>
      </c>
      <c r="M4" s="117" t="s">
        <v>49</v>
      </c>
      <c r="T4" s="117" t="s">
        <v>58</v>
      </c>
    </row>
    <row r="5" spans="1:28">
      <c r="A5" s="299"/>
      <c r="B5" s="133">
        <v>2</v>
      </c>
      <c r="C5" s="134">
        <v>0.3</v>
      </c>
      <c r="D5" s="130"/>
      <c r="E5" s="293"/>
      <c r="F5" s="135">
        <v>2</v>
      </c>
      <c r="G5" s="134">
        <v>0.25</v>
      </c>
      <c r="H5" s="130"/>
      <c r="I5" s="290"/>
      <c r="J5" s="136">
        <v>2</v>
      </c>
      <c r="K5" s="134">
        <v>0.13</v>
      </c>
      <c r="M5" s="137" t="s">
        <v>50</v>
      </c>
      <c r="N5" s="138" t="s">
        <v>51</v>
      </c>
      <c r="O5" s="138"/>
      <c r="P5" s="138"/>
      <c r="Q5" s="138"/>
      <c r="R5" s="139"/>
      <c r="T5" s="140" t="s">
        <v>59</v>
      </c>
      <c r="U5" s="141">
        <v>1</v>
      </c>
      <c r="V5" s="141"/>
      <c r="W5" s="141"/>
      <c r="X5" s="141"/>
      <c r="Y5" s="141"/>
      <c r="Z5" s="141"/>
      <c r="AA5" s="141"/>
      <c r="AB5" s="142"/>
    </row>
    <row r="6" spans="1:28" ht="14.4" thickBot="1">
      <c r="A6" s="300"/>
      <c r="B6" s="143">
        <v>3</v>
      </c>
      <c r="C6" s="144">
        <v>0.3</v>
      </c>
      <c r="D6" s="130"/>
      <c r="E6" s="293"/>
      <c r="F6" s="135">
        <v>3</v>
      </c>
      <c r="G6" s="134">
        <v>0.2</v>
      </c>
      <c r="H6" s="130"/>
      <c r="I6" s="290"/>
      <c r="J6" s="136">
        <v>3</v>
      </c>
      <c r="K6" s="134">
        <v>0</v>
      </c>
      <c r="M6" s="145" t="s">
        <v>52</v>
      </c>
      <c r="N6" s="146" t="s">
        <v>53</v>
      </c>
      <c r="O6" s="146"/>
      <c r="P6" s="146"/>
      <c r="Q6" s="146"/>
      <c r="R6" s="147"/>
      <c r="T6" s="148" t="s">
        <v>60</v>
      </c>
      <c r="U6" s="149">
        <v>3</v>
      </c>
      <c r="V6" s="149"/>
      <c r="W6" s="149"/>
      <c r="X6" s="149"/>
      <c r="Y6" s="149"/>
      <c r="Z6" s="149"/>
      <c r="AA6" s="149"/>
      <c r="AB6" s="150"/>
    </row>
    <row r="7" spans="1:28">
      <c r="A7" s="298">
        <v>2</v>
      </c>
      <c r="B7" s="128">
        <v>4</v>
      </c>
      <c r="C7" s="129">
        <v>0.28999999999999998</v>
      </c>
      <c r="D7" s="130"/>
      <c r="E7" s="293"/>
      <c r="F7" s="135">
        <v>4</v>
      </c>
      <c r="G7" s="134">
        <v>0.21</v>
      </c>
      <c r="H7" s="130"/>
      <c r="I7" s="290"/>
      <c r="J7" s="136">
        <v>4</v>
      </c>
      <c r="K7" s="134">
        <v>0</v>
      </c>
      <c r="M7" s="145"/>
      <c r="N7" s="146"/>
      <c r="O7" s="146"/>
      <c r="P7" s="146"/>
      <c r="Q7" s="146"/>
      <c r="R7" s="147"/>
      <c r="T7" s="148" t="s">
        <v>61</v>
      </c>
      <c r="U7" s="149">
        <v>0.05</v>
      </c>
      <c r="V7" s="149"/>
      <c r="W7" s="149"/>
      <c r="X7" s="149"/>
      <c r="Y7" s="149"/>
      <c r="Z7" s="149"/>
      <c r="AA7" s="149"/>
      <c r="AB7" s="150"/>
    </row>
    <row r="8" spans="1:28">
      <c r="A8" s="299"/>
      <c r="B8" s="133">
        <v>5</v>
      </c>
      <c r="C8" s="134">
        <v>0.28000000000000003</v>
      </c>
      <c r="D8" s="130"/>
      <c r="E8" s="293"/>
      <c r="F8" s="135">
        <v>5</v>
      </c>
      <c r="G8" s="134">
        <v>0.18</v>
      </c>
      <c r="H8" s="130"/>
      <c r="I8" s="290"/>
      <c r="J8" s="136">
        <v>5</v>
      </c>
      <c r="K8" s="134">
        <v>0</v>
      </c>
      <c r="M8" s="145" t="s">
        <v>10</v>
      </c>
      <c r="N8" s="146"/>
      <c r="O8" s="146"/>
      <c r="P8" s="146"/>
      <c r="Q8" s="146"/>
      <c r="R8" s="147"/>
      <c r="T8" s="148"/>
      <c r="U8" s="149"/>
      <c r="V8" s="149"/>
      <c r="W8" s="149"/>
      <c r="X8" s="149"/>
      <c r="Y8" s="149"/>
      <c r="Z8" s="149"/>
      <c r="AA8" s="149"/>
      <c r="AB8" s="150"/>
    </row>
    <row r="9" spans="1:28">
      <c r="A9" s="299"/>
      <c r="B9" s="133">
        <v>6</v>
      </c>
      <c r="C9" s="134">
        <v>0.2</v>
      </c>
      <c r="D9" s="130"/>
      <c r="E9" s="293"/>
      <c r="F9" s="135">
        <v>6</v>
      </c>
      <c r="G9" s="134">
        <v>0.25</v>
      </c>
      <c r="H9" s="130"/>
      <c r="I9" s="290"/>
      <c r="J9" s="136">
        <v>6</v>
      </c>
      <c r="K9" s="134">
        <v>0</v>
      </c>
      <c r="M9" s="145" t="s">
        <v>11</v>
      </c>
      <c r="N9" s="146">
        <v>103.2</v>
      </c>
      <c r="O9" s="146"/>
      <c r="P9" s="146"/>
      <c r="Q9" s="146"/>
      <c r="R9" s="147"/>
      <c r="T9" s="148" t="s">
        <v>62</v>
      </c>
      <c r="U9" s="149" t="s">
        <v>63</v>
      </c>
      <c r="V9" s="149" t="s">
        <v>64</v>
      </c>
      <c r="W9" s="149" t="s">
        <v>65</v>
      </c>
      <c r="X9" s="149" t="s">
        <v>66</v>
      </c>
      <c r="Y9" s="149" t="s">
        <v>67</v>
      </c>
      <c r="Z9" s="149"/>
      <c r="AA9" s="149"/>
      <c r="AB9" s="150"/>
    </row>
    <row r="10" spans="1:28">
      <c r="A10" s="299"/>
      <c r="B10" s="133">
        <v>7</v>
      </c>
      <c r="C10" s="134">
        <v>0.28000000000000003</v>
      </c>
      <c r="D10" s="130"/>
      <c r="E10" s="293"/>
      <c r="F10" s="135">
        <v>7</v>
      </c>
      <c r="G10" s="134">
        <v>0.12</v>
      </c>
      <c r="H10" s="130"/>
      <c r="I10" s="290"/>
      <c r="J10" s="136">
        <v>7</v>
      </c>
      <c r="K10" s="134">
        <v>0</v>
      </c>
      <c r="M10" s="145" t="s">
        <v>12</v>
      </c>
      <c r="N10" s="146" t="s">
        <v>13</v>
      </c>
      <c r="O10" s="146"/>
      <c r="P10" s="146"/>
      <c r="Q10" s="146"/>
      <c r="R10" s="147"/>
      <c r="T10" s="148" t="s">
        <v>68</v>
      </c>
      <c r="U10" s="149">
        <v>7.4099999999999999E-3</v>
      </c>
      <c r="V10" s="149" t="s">
        <v>69</v>
      </c>
      <c r="W10" s="149" t="s">
        <v>56</v>
      </c>
      <c r="X10" s="149" t="s">
        <v>55</v>
      </c>
      <c r="Y10" s="149">
        <v>0.87390000000000001</v>
      </c>
      <c r="Z10" s="149" t="s">
        <v>70</v>
      </c>
      <c r="AA10" s="149"/>
      <c r="AB10" s="150"/>
    </row>
    <row r="11" spans="1:28" ht="14.4" thickBot="1">
      <c r="A11" s="299"/>
      <c r="B11" s="133">
        <v>8</v>
      </c>
      <c r="C11" s="134">
        <v>0.38</v>
      </c>
      <c r="D11" s="130"/>
      <c r="E11" s="293"/>
      <c r="F11" s="135">
        <v>8</v>
      </c>
      <c r="G11" s="134">
        <v>0.11</v>
      </c>
      <c r="H11" s="130"/>
      <c r="I11" s="291"/>
      <c r="J11" s="151">
        <v>8</v>
      </c>
      <c r="K11" s="144">
        <v>0</v>
      </c>
      <c r="M11" s="145" t="s">
        <v>14</v>
      </c>
      <c r="N11" s="146" t="s">
        <v>15</v>
      </c>
      <c r="O11" s="146"/>
      <c r="P11" s="146"/>
      <c r="Q11" s="146"/>
      <c r="R11" s="147"/>
      <c r="T11" s="148" t="s">
        <v>71</v>
      </c>
      <c r="U11" s="149">
        <v>0.18360000000000001</v>
      </c>
      <c r="V11" s="149" t="s">
        <v>72</v>
      </c>
      <c r="W11" s="149" t="s">
        <v>17</v>
      </c>
      <c r="X11" s="149" t="s">
        <v>15</v>
      </c>
      <c r="Y11" s="149" t="s">
        <v>13</v>
      </c>
      <c r="Z11" s="149" t="s">
        <v>53</v>
      </c>
      <c r="AA11" s="149"/>
      <c r="AB11" s="150"/>
    </row>
    <row r="12" spans="1:28" ht="14.4" thickBot="1">
      <c r="A12" s="300"/>
      <c r="B12" s="143">
        <v>9</v>
      </c>
      <c r="C12" s="144">
        <v>0.18</v>
      </c>
      <c r="D12" s="130"/>
      <c r="E12" s="293"/>
      <c r="F12" s="135">
        <v>9</v>
      </c>
      <c r="G12" s="134">
        <v>0.28000000000000003</v>
      </c>
      <c r="H12" s="130"/>
      <c r="I12" s="289">
        <v>2</v>
      </c>
      <c r="J12" s="132">
        <v>9</v>
      </c>
      <c r="K12" s="129">
        <v>0</v>
      </c>
      <c r="M12" s="145" t="s">
        <v>16</v>
      </c>
      <c r="N12" s="146" t="s">
        <v>17</v>
      </c>
      <c r="O12" s="146"/>
      <c r="P12" s="146"/>
      <c r="Q12" s="146"/>
      <c r="R12" s="147"/>
      <c r="T12" s="148" t="s">
        <v>73</v>
      </c>
      <c r="U12" s="149">
        <v>0.1762</v>
      </c>
      <c r="V12" s="149" t="s">
        <v>74</v>
      </c>
      <c r="W12" s="149" t="s">
        <v>17</v>
      </c>
      <c r="X12" s="149" t="s">
        <v>15</v>
      </c>
      <c r="Y12" s="149" t="s">
        <v>13</v>
      </c>
      <c r="Z12" s="149" t="s">
        <v>75</v>
      </c>
      <c r="AA12" s="149"/>
      <c r="AB12" s="150"/>
    </row>
    <row r="13" spans="1:28" ht="14.4" thickBot="1">
      <c r="A13" s="298">
        <v>3</v>
      </c>
      <c r="B13" s="128">
        <v>10</v>
      </c>
      <c r="C13" s="129">
        <v>0.27</v>
      </c>
      <c r="D13" s="130"/>
      <c r="E13" s="293"/>
      <c r="F13" s="135">
        <v>10</v>
      </c>
      <c r="G13" s="134">
        <v>0.18</v>
      </c>
      <c r="H13" s="130"/>
      <c r="I13" s="291"/>
      <c r="J13" s="151">
        <v>10</v>
      </c>
      <c r="K13" s="144">
        <v>0.15</v>
      </c>
      <c r="M13" s="145" t="s">
        <v>18</v>
      </c>
      <c r="N13" s="146">
        <v>0.66710000000000003</v>
      </c>
      <c r="O13" s="146"/>
      <c r="P13" s="146"/>
      <c r="Q13" s="146"/>
      <c r="R13" s="147"/>
      <c r="T13" s="148"/>
      <c r="U13" s="149"/>
      <c r="V13" s="149"/>
      <c r="W13" s="149"/>
      <c r="X13" s="149"/>
      <c r="Y13" s="149"/>
      <c r="Z13" s="149"/>
      <c r="AA13" s="149"/>
      <c r="AB13" s="150"/>
    </row>
    <row r="14" spans="1:28">
      <c r="A14" s="299"/>
      <c r="B14" s="133">
        <v>11</v>
      </c>
      <c r="C14" s="134">
        <v>0.24</v>
      </c>
      <c r="D14" s="130"/>
      <c r="E14" s="293"/>
      <c r="F14" s="135">
        <v>11</v>
      </c>
      <c r="G14" s="134">
        <v>0.15</v>
      </c>
      <c r="H14" s="130"/>
      <c r="I14" s="289">
        <v>3</v>
      </c>
      <c r="J14" s="132">
        <v>11</v>
      </c>
      <c r="K14" s="129">
        <v>0</v>
      </c>
      <c r="M14" s="145"/>
      <c r="N14" s="146"/>
      <c r="O14" s="146"/>
      <c r="P14" s="146"/>
      <c r="Q14" s="146"/>
      <c r="R14" s="147"/>
      <c r="T14" s="148" t="s">
        <v>76</v>
      </c>
      <c r="U14" s="149" t="s">
        <v>77</v>
      </c>
      <c r="V14" s="149" t="s">
        <v>78</v>
      </c>
      <c r="W14" s="149" t="s">
        <v>63</v>
      </c>
      <c r="X14" s="149" t="s">
        <v>79</v>
      </c>
      <c r="Y14" s="149" t="s">
        <v>80</v>
      </c>
      <c r="Z14" s="149" t="s">
        <v>81</v>
      </c>
      <c r="AA14" s="149" t="s">
        <v>82</v>
      </c>
      <c r="AB14" s="150" t="s">
        <v>28</v>
      </c>
    </row>
    <row r="15" spans="1:28">
      <c r="A15" s="299"/>
      <c r="B15" s="133">
        <v>12</v>
      </c>
      <c r="C15" s="134">
        <v>0.15</v>
      </c>
      <c r="D15" s="130"/>
      <c r="E15" s="293"/>
      <c r="F15" s="135">
        <v>12</v>
      </c>
      <c r="G15" s="134">
        <v>0.27</v>
      </c>
      <c r="H15" s="130"/>
      <c r="I15" s="290"/>
      <c r="J15" s="136">
        <v>12</v>
      </c>
      <c r="K15" s="134">
        <v>0.2</v>
      </c>
      <c r="M15" s="145" t="s">
        <v>19</v>
      </c>
      <c r="N15" s="146"/>
      <c r="O15" s="146"/>
      <c r="P15" s="146"/>
      <c r="Q15" s="146"/>
      <c r="R15" s="147"/>
      <c r="T15" s="148" t="s">
        <v>68</v>
      </c>
      <c r="U15" s="149">
        <v>0.21310000000000001</v>
      </c>
      <c r="V15" s="149">
        <v>0.20569999999999999</v>
      </c>
      <c r="W15" s="149">
        <v>7.4099999999999999E-3</v>
      </c>
      <c r="X15" s="149">
        <v>1.4970000000000001E-2</v>
      </c>
      <c r="Y15" s="149">
        <v>39</v>
      </c>
      <c r="Z15" s="149">
        <v>30</v>
      </c>
      <c r="AA15" s="149">
        <v>0.69989999999999997</v>
      </c>
      <c r="AB15" s="150">
        <v>103</v>
      </c>
    </row>
    <row r="16" spans="1:28">
      <c r="A16" s="299"/>
      <c r="B16" s="133">
        <v>13</v>
      </c>
      <c r="C16" s="134">
        <v>0.21</v>
      </c>
      <c r="D16" s="130"/>
      <c r="E16" s="293"/>
      <c r="F16" s="135">
        <v>13</v>
      </c>
      <c r="G16" s="134">
        <v>0.17</v>
      </c>
      <c r="H16" s="130"/>
      <c r="I16" s="290"/>
      <c r="J16" s="136">
        <v>13</v>
      </c>
      <c r="K16" s="134">
        <v>0</v>
      </c>
      <c r="M16" s="145" t="s">
        <v>20</v>
      </c>
      <c r="N16" s="146" t="s">
        <v>54</v>
      </c>
      <c r="O16" s="146"/>
      <c r="P16" s="146"/>
      <c r="Q16" s="146"/>
      <c r="R16" s="147"/>
      <c r="T16" s="148" t="s">
        <v>71</v>
      </c>
      <c r="U16" s="149">
        <v>0.21310000000000001</v>
      </c>
      <c r="V16" s="149">
        <v>2.946E-2</v>
      </c>
      <c r="W16" s="149">
        <v>0.18360000000000001</v>
      </c>
      <c r="X16" s="149">
        <v>1.4149999999999999E-2</v>
      </c>
      <c r="Y16" s="149">
        <v>39</v>
      </c>
      <c r="Z16" s="149">
        <v>37</v>
      </c>
      <c r="AA16" s="149">
        <v>18.350000000000001</v>
      </c>
      <c r="AB16" s="150">
        <v>103</v>
      </c>
    </row>
    <row r="17" spans="1:28" ht="14.4" thickBot="1">
      <c r="A17" s="300"/>
      <c r="B17" s="143">
        <v>14</v>
      </c>
      <c r="C17" s="144">
        <v>0.2</v>
      </c>
      <c r="D17" s="130"/>
      <c r="E17" s="293"/>
      <c r="F17" s="135">
        <v>14</v>
      </c>
      <c r="G17" s="134">
        <v>0.25</v>
      </c>
      <c r="H17" s="130"/>
      <c r="I17" s="290"/>
      <c r="J17" s="136">
        <v>14</v>
      </c>
      <c r="K17" s="134">
        <v>0</v>
      </c>
      <c r="M17" s="145" t="s">
        <v>12</v>
      </c>
      <c r="N17" s="146">
        <v>6.3299999999999995E-2</v>
      </c>
      <c r="O17" s="146"/>
      <c r="P17" s="146"/>
      <c r="Q17" s="146"/>
      <c r="R17" s="147"/>
      <c r="T17" s="148" t="s">
        <v>73</v>
      </c>
      <c r="U17" s="149">
        <v>0.20569999999999999</v>
      </c>
      <c r="V17" s="149">
        <v>2.946E-2</v>
      </c>
      <c r="W17" s="149">
        <v>0.1762</v>
      </c>
      <c r="X17" s="149">
        <v>1.515E-2</v>
      </c>
      <c r="Y17" s="149">
        <v>30</v>
      </c>
      <c r="Z17" s="149">
        <v>37</v>
      </c>
      <c r="AA17" s="149">
        <v>16.45</v>
      </c>
      <c r="AB17" s="150">
        <v>103</v>
      </c>
    </row>
    <row r="18" spans="1:28" ht="14.4" thickBot="1">
      <c r="A18" s="298">
        <v>4</v>
      </c>
      <c r="B18" s="128">
        <v>15</v>
      </c>
      <c r="C18" s="129">
        <v>0.25</v>
      </c>
      <c r="D18" s="130"/>
      <c r="E18" s="294"/>
      <c r="F18" s="152">
        <v>15</v>
      </c>
      <c r="G18" s="144">
        <v>0.3</v>
      </c>
      <c r="H18" s="130"/>
      <c r="I18" s="291"/>
      <c r="J18" s="151">
        <v>15</v>
      </c>
      <c r="K18" s="144">
        <v>0.12</v>
      </c>
      <c r="M18" s="145" t="s">
        <v>14</v>
      </c>
      <c r="N18" s="146" t="s">
        <v>55</v>
      </c>
      <c r="O18" s="146"/>
      <c r="P18" s="146"/>
      <c r="Q18" s="146"/>
      <c r="R18" s="147"/>
      <c r="T18" s="148"/>
      <c r="U18" s="149"/>
      <c r="V18" s="149"/>
      <c r="W18" s="149"/>
      <c r="X18" s="149"/>
      <c r="Y18" s="149"/>
      <c r="Z18" s="149"/>
      <c r="AA18" s="149"/>
      <c r="AB18" s="150"/>
    </row>
    <row r="19" spans="1:28">
      <c r="A19" s="299"/>
      <c r="B19" s="133">
        <v>16</v>
      </c>
      <c r="C19" s="134">
        <v>0.17</v>
      </c>
      <c r="D19" s="130"/>
      <c r="E19" s="292">
        <v>2</v>
      </c>
      <c r="F19" s="131">
        <v>16</v>
      </c>
      <c r="G19" s="129">
        <v>0.2</v>
      </c>
      <c r="H19" s="130"/>
      <c r="I19" s="289">
        <v>4</v>
      </c>
      <c r="J19" s="132">
        <v>16</v>
      </c>
      <c r="K19" s="129">
        <v>0</v>
      </c>
      <c r="M19" s="145" t="s">
        <v>23</v>
      </c>
      <c r="N19" s="146" t="s">
        <v>56</v>
      </c>
      <c r="O19" s="146"/>
      <c r="P19" s="146"/>
      <c r="Q19" s="146"/>
      <c r="R19" s="147"/>
      <c r="T19" s="148" t="s">
        <v>83</v>
      </c>
      <c r="U19" s="149"/>
      <c r="V19" s="149"/>
      <c r="W19" s="149"/>
      <c r="X19" s="149"/>
      <c r="Y19" s="149"/>
      <c r="Z19" s="149"/>
      <c r="AA19" s="149"/>
      <c r="AB19" s="150"/>
    </row>
    <row r="20" spans="1:28">
      <c r="A20" s="299"/>
      <c r="B20" s="133">
        <v>17</v>
      </c>
      <c r="C20" s="134">
        <v>0.28000000000000003</v>
      </c>
      <c r="D20" s="130"/>
      <c r="E20" s="293"/>
      <c r="F20" s="135">
        <v>17</v>
      </c>
      <c r="G20" s="134">
        <v>0.32</v>
      </c>
      <c r="H20" s="130"/>
      <c r="I20" s="290"/>
      <c r="J20" s="136">
        <v>17</v>
      </c>
      <c r="K20" s="134">
        <v>0</v>
      </c>
      <c r="M20" s="145"/>
      <c r="N20" s="146"/>
      <c r="O20" s="146"/>
      <c r="P20" s="146"/>
      <c r="Q20" s="146"/>
      <c r="R20" s="147"/>
      <c r="T20" s="148" t="s">
        <v>43</v>
      </c>
      <c r="U20" s="149" t="s">
        <v>84</v>
      </c>
      <c r="V20" s="149"/>
      <c r="W20" s="149"/>
      <c r="X20" s="149"/>
      <c r="Y20" s="149"/>
      <c r="Z20" s="149"/>
      <c r="AA20" s="149"/>
      <c r="AB20" s="150"/>
    </row>
    <row r="21" spans="1:28">
      <c r="A21" s="299"/>
      <c r="B21" s="133">
        <v>18</v>
      </c>
      <c r="C21" s="134">
        <v>0.15</v>
      </c>
      <c r="D21" s="130"/>
      <c r="E21" s="293"/>
      <c r="F21" s="135">
        <v>18</v>
      </c>
      <c r="G21" s="134">
        <v>0.18</v>
      </c>
      <c r="H21" s="130"/>
      <c r="I21" s="290"/>
      <c r="J21" s="136">
        <v>18</v>
      </c>
      <c r="K21" s="134">
        <v>0</v>
      </c>
      <c r="M21" s="145" t="s">
        <v>24</v>
      </c>
      <c r="N21" s="146"/>
      <c r="O21" s="146"/>
      <c r="P21" s="146"/>
      <c r="Q21" s="146"/>
      <c r="R21" s="147"/>
      <c r="T21" s="148" t="s">
        <v>85</v>
      </c>
      <c r="U21" s="149" t="s">
        <v>84</v>
      </c>
      <c r="V21" s="149"/>
      <c r="W21" s="149"/>
      <c r="X21" s="149"/>
      <c r="Y21" s="149"/>
      <c r="Z21" s="149"/>
      <c r="AA21" s="149"/>
      <c r="AB21" s="150"/>
    </row>
    <row r="22" spans="1:28" ht="14.4" thickBot="1">
      <c r="A22" s="299"/>
      <c r="B22" s="133">
        <v>19</v>
      </c>
      <c r="C22" s="134">
        <v>0.2</v>
      </c>
      <c r="D22" s="130"/>
      <c r="E22" s="293"/>
      <c r="F22" s="135">
        <v>19</v>
      </c>
      <c r="G22" s="134">
        <v>0.15</v>
      </c>
      <c r="H22" s="130"/>
      <c r="I22" s="290"/>
      <c r="J22" s="136">
        <v>19</v>
      </c>
      <c r="K22" s="134">
        <v>0.1</v>
      </c>
      <c r="M22" s="145" t="s">
        <v>25</v>
      </c>
      <c r="N22" s="146">
        <v>0.67149999999999999</v>
      </c>
      <c r="O22" s="146"/>
      <c r="P22" s="146"/>
      <c r="Q22" s="146"/>
      <c r="R22" s="147"/>
      <c r="T22" s="153" t="s">
        <v>86</v>
      </c>
      <c r="U22" s="154" t="s">
        <v>87</v>
      </c>
      <c r="V22" s="154"/>
      <c r="W22" s="154"/>
      <c r="X22" s="154"/>
      <c r="Y22" s="154"/>
      <c r="Z22" s="154"/>
      <c r="AA22" s="154"/>
      <c r="AB22" s="155"/>
    </row>
    <row r="23" spans="1:28">
      <c r="A23" s="299"/>
      <c r="B23" s="133">
        <v>20</v>
      </c>
      <c r="C23" s="134">
        <v>0.11</v>
      </c>
      <c r="D23" s="130"/>
      <c r="E23" s="293"/>
      <c r="F23" s="135">
        <v>20</v>
      </c>
      <c r="G23" s="134">
        <v>0.15</v>
      </c>
      <c r="H23" s="130"/>
      <c r="I23" s="290"/>
      <c r="J23" s="136">
        <v>20</v>
      </c>
      <c r="K23" s="134">
        <v>0</v>
      </c>
      <c r="M23" s="145" t="s">
        <v>12</v>
      </c>
      <c r="N23" s="146">
        <v>0.71479999999999999</v>
      </c>
      <c r="O23" s="146"/>
      <c r="P23" s="146"/>
      <c r="Q23" s="146"/>
      <c r="R23" s="147"/>
    </row>
    <row r="24" spans="1:28" ht="14.4" thickBot="1">
      <c r="A24" s="300"/>
      <c r="B24" s="143">
        <v>21</v>
      </c>
      <c r="C24" s="144">
        <v>0.11</v>
      </c>
      <c r="D24" s="130"/>
      <c r="E24" s="293"/>
      <c r="F24" s="135">
        <v>21</v>
      </c>
      <c r="G24" s="134">
        <v>0.2</v>
      </c>
      <c r="H24" s="130"/>
      <c r="I24" s="290"/>
      <c r="J24" s="136">
        <v>21</v>
      </c>
      <c r="K24" s="134">
        <v>0</v>
      </c>
      <c r="M24" s="145" t="s">
        <v>14</v>
      </c>
      <c r="N24" s="146" t="s">
        <v>55</v>
      </c>
      <c r="O24" s="146"/>
      <c r="P24" s="146"/>
      <c r="Q24" s="146"/>
      <c r="R24" s="147"/>
    </row>
    <row r="25" spans="1:28" ht="14.4" thickBot="1">
      <c r="A25" s="156">
        <v>5</v>
      </c>
      <c r="B25" s="157">
        <v>22</v>
      </c>
      <c r="C25" s="158">
        <v>0.23</v>
      </c>
      <c r="D25" s="130"/>
      <c r="E25" s="294"/>
      <c r="F25" s="152">
        <v>22</v>
      </c>
      <c r="G25" s="144">
        <v>0.32</v>
      </c>
      <c r="H25" s="130"/>
      <c r="I25" s="290"/>
      <c r="J25" s="136">
        <v>22</v>
      </c>
      <c r="K25" s="134">
        <v>0</v>
      </c>
      <c r="M25" s="145" t="s">
        <v>23</v>
      </c>
      <c r="N25" s="146" t="s">
        <v>56</v>
      </c>
      <c r="O25" s="146"/>
      <c r="P25" s="146"/>
      <c r="Q25" s="146"/>
      <c r="R25" s="147"/>
    </row>
    <row r="26" spans="1:28">
      <c r="A26" s="298">
        <v>6</v>
      </c>
      <c r="B26" s="128">
        <v>23</v>
      </c>
      <c r="C26" s="129">
        <v>0.3</v>
      </c>
      <c r="D26" s="130"/>
      <c r="E26" s="295">
        <v>3</v>
      </c>
      <c r="F26" s="131">
        <v>23</v>
      </c>
      <c r="G26" s="129">
        <v>0.28000000000000003</v>
      </c>
      <c r="H26" s="130"/>
      <c r="I26" s="290"/>
      <c r="J26" s="136">
        <v>23</v>
      </c>
      <c r="K26" s="134">
        <v>0</v>
      </c>
      <c r="M26" s="145"/>
      <c r="N26" s="146"/>
      <c r="O26" s="146"/>
      <c r="P26" s="146"/>
      <c r="Q26" s="146"/>
      <c r="R26" s="147"/>
    </row>
    <row r="27" spans="1:28">
      <c r="A27" s="299"/>
      <c r="B27" s="133">
        <v>24</v>
      </c>
      <c r="C27" s="134">
        <v>0.18</v>
      </c>
      <c r="D27" s="130"/>
      <c r="E27" s="296"/>
      <c r="F27" s="135">
        <v>24</v>
      </c>
      <c r="G27" s="134">
        <v>0.15</v>
      </c>
      <c r="H27" s="130"/>
      <c r="I27" s="290"/>
      <c r="J27" s="136">
        <v>24</v>
      </c>
      <c r="K27" s="134">
        <v>0</v>
      </c>
      <c r="M27" s="145" t="s">
        <v>26</v>
      </c>
      <c r="N27" s="146" t="s">
        <v>27</v>
      </c>
      <c r="O27" s="146" t="s">
        <v>28</v>
      </c>
      <c r="P27" s="146" t="s">
        <v>29</v>
      </c>
      <c r="Q27" s="146" t="s">
        <v>20</v>
      </c>
      <c r="R27" s="147" t="s">
        <v>12</v>
      </c>
    </row>
    <row r="28" spans="1:28" ht="14.4" thickBot="1">
      <c r="A28" s="299"/>
      <c r="B28" s="133">
        <v>25</v>
      </c>
      <c r="C28" s="134">
        <v>0.1</v>
      </c>
      <c r="D28" s="130"/>
      <c r="E28" s="296"/>
      <c r="F28" s="135">
        <v>25</v>
      </c>
      <c r="G28" s="134">
        <v>0.18</v>
      </c>
      <c r="H28" s="130"/>
      <c r="I28" s="291"/>
      <c r="J28" s="151">
        <v>25</v>
      </c>
      <c r="K28" s="144">
        <v>0</v>
      </c>
      <c r="M28" s="145" t="s">
        <v>30</v>
      </c>
      <c r="N28" s="146">
        <v>0.78469999999999995</v>
      </c>
      <c r="O28" s="146">
        <v>2</v>
      </c>
      <c r="P28" s="146">
        <v>0.39240000000000003</v>
      </c>
      <c r="Q28" s="146" t="s">
        <v>57</v>
      </c>
      <c r="R28" s="147" t="s">
        <v>32</v>
      </c>
    </row>
    <row r="29" spans="1:28">
      <c r="A29" s="299"/>
      <c r="B29" s="133">
        <v>26</v>
      </c>
      <c r="C29" s="134">
        <v>0.2</v>
      </c>
      <c r="D29" s="130"/>
      <c r="E29" s="296"/>
      <c r="F29" s="135">
        <v>26</v>
      </c>
      <c r="G29" s="134">
        <v>0.17</v>
      </c>
      <c r="H29" s="130"/>
      <c r="I29" s="289">
        <v>5</v>
      </c>
      <c r="J29" s="132">
        <v>26</v>
      </c>
      <c r="K29" s="129">
        <v>0</v>
      </c>
      <c r="M29" s="145" t="s">
        <v>33</v>
      </c>
      <c r="N29" s="146">
        <v>0.3916</v>
      </c>
      <c r="O29" s="146">
        <v>103</v>
      </c>
      <c r="P29" s="146">
        <v>3.8019999999999998E-3</v>
      </c>
      <c r="Q29" s="146"/>
      <c r="R29" s="147"/>
    </row>
    <row r="30" spans="1:28">
      <c r="A30" s="299"/>
      <c r="B30" s="133">
        <v>27</v>
      </c>
      <c r="C30" s="134">
        <v>0.2</v>
      </c>
      <c r="D30" s="130"/>
      <c r="E30" s="296"/>
      <c r="F30" s="135">
        <v>27</v>
      </c>
      <c r="G30" s="134">
        <v>0.18</v>
      </c>
      <c r="H30" s="130"/>
      <c r="I30" s="290"/>
      <c r="J30" s="136">
        <v>27</v>
      </c>
      <c r="K30" s="134">
        <v>0.15</v>
      </c>
      <c r="M30" s="145" t="s">
        <v>34</v>
      </c>
      <c r="N30" s="146">
        <v>1.1759999999999999</v>
      </c>
      <c r="O30" s="146">
        <v>105</v>
      </c>
      <c r="P30" s="146"/>
      <c r="Q30" s="146"/>
      <c r="R30" s="147"/>
    </row>
    <row r="31" spans="1:28">
      <c r="A31" s="299"/>
      <c r="B31" s="133">
        <v>28</v>
      </c>
      <c r="C31" s="134">
        <v>0.15</v>
      </c>
      <c r="D31" s="130"/>
      <c r="E31" s="296"/>
      <c r="F31" s="135">
        <v>28</v>
      </c>
      <c r="G31" s="134">
        <v>0.2</v>
      </c>
      <c r="H31" s="130"/>
      <c r="I31" s="290"/>
      <c r="J31" s="136">
        <v>28</v>
      </c>
      <c r="K31" s="134">
        <v>0</v>
      </c>
      <c r="M31" s="145"/>
      <c r="N31" s="146"/>
      <c r="O31" s="146"/>
      <c r="P31" s="146"/>
      <c r="Q31" s="146"/>
      <c r="R31" s="147"/>
    </row>
    <row r="32" spans="1:28" ht="14.4" thickBot="1">
      <c r="A32" s="300"/>
      <c r="B32" s="143">
        <v>29</v>
      </c>
      <c r="C32" s="144">
        <v>0.25</v>
      </c>
      <c r="D32" s="130"/>
      <c r="E32" s="296"/>
      <c r="F32" s="135">
        <v>29</v>
      </c>
      <c r="G32" s="134">
        <v>0.21</v>
      </c>
      <c r="H32" s="130"/>
      <c r="I32" s="290"/>
      <c r="J32" s="136">
        <v>29</v>
      </c>
      <c r="K32" s="134">
        <v>0.12</v>
      </c>
      <c r="M32" s="145" t="s">
        <v>35</v>
      </c>
      <c r="N32" s="146"/>
      <c r="O32" s="146"/>
      <c r="P32" s="146"/>
      <c r="Q32" s="146"/>
      <c r="R32" s="147"/>
    </row>
    <row r="33" spans="1:18" ht="14.4" thickBot="1">
      <c r="A33" s="298">
        <v>7</v>
      </c>
      <c r="B33" s="128">
        <v>30</v>
      </c>
      <c r="C33" s="129">
        <v>0.18</v>
      </c>
      <c r="D33" s="130"/>
      <c r="E33" s="297"/>
      <c r="F33" s="152">
        <v>30</v>
      </c>
      <c r="G33" s="144">
        <v>0.11</v>
      </c>
      <c r="H33" s="130"/>
      <c r="I33" s="290"/>
      <c r="J33" s="136">
        <v>30</v>
      </c>
      <c r="K33" s="134">
        <v>0</v>
      </c>
      <c r="M33" s="145" t="s">
        <v>36</v>
      </c>
      <c r="N33" s="146">
        <v>3</v>
      </c>
      <c r="O33" s="146"/>
      <c r="P33" s="146"/>
      <c r="Q33" s="146"/>
      <c r="R33" s="147"/>
    </row>
    <row r="34" spans="1:18" ht="14.4" thickBot="1">
      <c r="A34" s="299"/>
      <c r="B34" s="133">
        <v>31</v>
      </c>
      <c r="C34" s="134">
        <v>0.15</v>
      </c>
      <c r="D34" s="130"/>
      <c r="E34" s="130"/>
      <c r="F34" s="159" t="s">
        <v>6</v>
      </c>
      <c r="G34" s="160">
        <f>AVERAGE(G4:G33)</f>
        <v>0.20566666666666672</v>
      </c>
      <c r="H34" s="130"/>
      <c r="I34" s="291"/>
      <c r="J34" s="151">
        <v>31</v>
      </c>
      <c r="K34" s="144">
        <v>0.12</v>
      </c>
      <c r="M34" s="145" t="s">
        <v>37</v>
      </c>
      <c r="N34" s="146">
        <v>106</v>
      </c>
      <c r="O34" s="146"/>
      <c r="P34" s="146"/>
      <c r="Q34" s="146"/>
      <c r="R34" s="147"/>
    </row>
    <row r="35" spans="1:18" ht="14.4" thickBot="1">
      <c r="A35" s="299"/>
      <c r="B35" s="133">
        <v>32</v>
      </c>
      <c r="C35" s="134">
        <v>0.15</v>
      </c>
      <c r="D35" s="130"/>
      <c r="E35" s="130"/>
      <c r="F35" s="161" t="s">
        <v>2</v>
      </c>
      <c r="G35" s="162">
        <f>_xlfn.STDEV.S(G4:G33)/SQRT(30)</f>
        <v>1.0835057334086852E-2</v>
      </c>
      <c r="H35" s="130"/>
      <c r="I35" s="289">
        <v>6</v>
      </c>
      <c r="J35" s="132">
        <v>32</v>
      </c>
      <c r="K35" s="129">
        <v>0</v>
      </c>
      <c r="M35" s="163"/>
      <c r="N35" s="164"/>
      <c r="O35" s="164"/>
      <c r="P35" s="164"/>
      <c r="Q35" s="164"/>
      <c r="R35" s="165"/>
    </row>
    <row r="36" spans="1:18">
      <c r="A36" s="299"/>
      <c r="B36" s="133">
        <v>33</v>
      </c>
      <c r="C36" s="134">
        <v>0.25</v>
      </c>
      <c r="D36" s="130"/>
      <c r="E36" s="130"/>
      <c r="F36" s="149"/>
      <c r="G36" s="130"/>
      <c r="H36" s="130"/>
      <c r="I36" s="290"/>
      <c r="J36" s="136">
        <v>33</v>
      </c>
      <c r="K36" s="134">
        <v>0</v>
      </c>
    </row>
    <row r="37" spans="1:18" ht="14.4" thickBot="1">
      <c r="A37" s="300"/>
      <c r="B37" s="143">
        <v>34</v>
      </c>
      <c r="C37" s="144">
        <v>0.1</v>
      </c>
      <c r="D37" s="130"/>
      <c r="E37" s="130"/>
      <c r="F37" s="149"/>
      <c r="G37" s="130"/>
      <c r="H37" s="130"/>
      <c r="I37" s="290"/>
      <c r="J37" s="136">
        <v>34</v>
      </c>
      <c r="K37" s="134">
        <v>0</v>
      </c>
    </row>
    <row r="38" spans="1:18">
      <c r="A38" s="301">
        <v>8</v>
      </c>
      <c r="B38" s="128">
        <v>35</v>
      </c>
      <c r="C38" s="129">
        <v>0.25</v>
      </c>
      <c r="D38" s="166"/>
      <c r="E38" s="130"/>
      <c r="F38" s="149"/>
      <c r="G38" s="130"/>
      <c r="H38" s="130"/>
      <c r="I38" s="290"/>
      <c r="J38" s="136">
        <v>35</v>
      </c>
      <c r="K38" s="134">
        <v>0</v>
      </c>
    </row>
    <row r="39" spans="1:18">
      <c r="A39" s="302"/>
      <c r="B39" s="133">
        <v>36</v>
      </c>
      <c r="C39" s="134">
        <v>0.17</v>
      </c>
      <c r="D39" s="166"/>
      <c r="E39" s="130"/>
      <c r="F39" s="149"/>
      <c r="G39" s="130"/>
      <c r="H39" s="130"/>
      <c r="I39" s="290"/>
      <c r="J39" s="136">
        <v>36</v>
      </c>
      <c r="K39" s="134">
        <v>0</v>
      </c>
    </row>
    <row r="40" spans="1:18" ht="14.4" thickBot="1">
      <c r="A40" s="302"/>
      <c r="B40" s="133">
        <v>37</v>
      </c>
      <c r="C40" s="134">
        <v>0.25</v>
      </c>
      <c r="D40" s="166"/>
      <c r="E40" s="130"/>
      <c r="F40" s="149"/>
      <c r="G40" s="130"/>
      <c r="H40" s="130"/>
      <c r="I40" s="291"/>
      <c r="J40" s="151">
        <v>37</v>
      </c>
      <c r="K40" s="144">
        <v>0</v>
      </c>
    </row>
    <row r="41" spans="1:18">
      <c r="A41" s="302"/>
      <c r="B41" s="133">
        <v>38</v>
      </c>
      <c r="C41" s="134">
        <v>0.19</v>
      </c>
      <c r="D41" s="166"/>
      <c r="E41" s="130"/>
      <c r="F41" s="149"/>
      <c r="G41" s="130"/>
      <c r="H41" s="130"/>
      <c r="I41" s="130"/>
      <c r="J41" s="159" t="s">
        <v>6</v>
      </c>
      <c r="K41" s="160">
        <f>AVERAGE(K4:K40)</f>
        <v>2.945945945945946E-2</v>
      </c>
    </row>
    <row r="42" spans="1:18" ht="14.4" thickBot="1">
      <c r="A42" s="303"/>
      <c r="B42" s="143">
        <v>39</v>
      </c>
      <c r="C42" s="144">
        <v>0.16</v>
      </c>
      <c r="D42" s="166"/>
      <c r="E42" s="130"/>
      <c r="F42" s="149"/>
      <c r="G42" s="130"/>
      <c r="H42" s="130"/>
      <c r="I42" s="130"/>
      <c r="J42" s="161" t="s">
        <v>2</v>
      </c>
      <c r="K42" s="162">
        <f>_xlfn.STDEV.S(K4:K40)/SQRT(37)</f>
        <v>9.6090699923566947E-3</v>
      </c>
    </row>
    <row r="43" spans="1:18">
      <c r="B43" s="159" t="s">
        <v>6</v>
      </c>
      <c r="C43" s="160">
        <f>AVERAGE(C4:C42)</f>
        <v>0.21307692307692314</v>
      </c>
      <c r="F43" s="118"/>
      <c r="J43" s="118"/>
    </row>
    <row r="44" spans="1:18" ht="14.4" thickBot="1">
      <c r="B44" s="161" t="s">
        <v>2</v>
      </c>
      <c r="C44" s="162">
        <f>_xlfn.STDEV.S(C4:C42)/SQRT(39)</f>
        <v>1.0597238494931922E-2</v>
      </c>
      <c r="F44" s="118"/>
      <c r="J44" s="118"/>
    </row>
  </sheetData>
  <mergeCells count="16">
    <mergeCell ref="A33:A37"/>
    <mergeCell ref="A38:A42"/>
    <mergeCell ref="A4:A6"/>
    <mergeCell ref="A7:A12"/>
    <mergeCell ref="A13:A17"/>
    <mergeCell ref="A18:A24"/>
    <mergeCell ref="A26:A32"/>
    <mergeCell ref="I35:I40"/>
    <mergeCell ref="E4:E18"/>
    <mergeCell ref="E19:E25"/>
    <mergeCell ref="E26:E33"/>
    <mergeCell ref="I4:I11"/>
    <mergeCell ref="I12:I13"/>
    <mergeCell ref="I14:I18"/>
    <mergeCell ref="I19:I28"/>
    <mergeCell ref="I29:I34"/>
  </mergeCells>
  <pageMargins left="0.7" right="0.7" top="0.75" bottom="0.75" header="0.3" footer="0.3"/>
  <pageSetup scale="38" orientation="landscape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2439A-E19E-4536-B5F1-0F2D7EC1EE70}">
  <sheetPr>
    <pageSetUpPr fitToPage="1"/>
  </sheetPr>
  <dimension ref="A1:AL345"/>
  <sheetViews>
    <sheetView tabSelected="1" view="pageBreakPreview" zoomScale="70" zoomScaleNormal="169" zoomScaleSheetLayoutView="70" workbookViewId="0">
      <selection activeCell="AB32" sqref="AB32:AC32"/>
    </sheetView>
  </sheetViews>
  <sheetFormatPr defaultColWidth="8.77734375" defaultRowHeight="13.8"/>
  <cols>
    <col min="1" max="6" width="8.77734375" style="118"/>
    <col min="7" max="8" width="8.77734375" style="119"/>
    <col min="9" max="16" width="8.77734375" style="118"/>
    <col min="17" max="23" width="8.77734375" style="167"/>
    <col min="24" max="24" width="8.77734375" style="119"/>
    <col min="25" max="25" width="12" style="119" bestFit="1" customWidth="1"/>
    <col min="26" max="26" width="8.77734375" style="119"/>
    <col min="27" max="27" width="12" style="119" bestFit="1" customWidth="1"/>
    <col min="28" max="28" width="8.77734375" style="119"/>
    <col min="29" max="29" width="12" style="119" bestFit="1" customWidth="1"/>
    <col min="30" max="33" width="8.77734375" style="119"/>
    <col min="34" max="34" width="16.33203125" style="119" customWidth="1"/>
    <col min="35" max="35" width="21.44140625" style="119" customWidth="1"/>
    <col min="36" max="16384" width="8.77734375" style="119"/>
  </cols>
  <sheetData>
    <row r="1" spans="1:35" ht="15.6">
      <c r="A1" s="220" t="s">
        <v>202</v>
      </c>
    </row>
    <row r="2" spans="1:35" ht="14.4" thickBot="1">
      <c r="A2" s="119" t="s">
        <v>208</v>
      </c>
      <c r="B2" s="119"/>
      <c r="C2" s="119"/>
      <c r="D2" s="119"/>
      <c r="E2" s="119"/>
      <c r="F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</row>
    <row r="3" spans="1:35" ht="14.4" thickBot="1">
      <c r="A3" s="318" t="s">
        <v>96</v>
      </c>
      <c r="B3" s="319"/>
      <c r="C3" s="319"/>
      <c r="D3" s="319"/>
      <c r="E3" s="319"/>
      <c r="F3" s="320"/>
      <c r="I3" s="318" t="s">
        <v>97</v>
      </c>
      <c r="J3" s="319"/>
      <c r="K3" s="319"/>
      <c r="L3" s="319"/>
      <c r="M3" s="319"/>
      <c r="N3" s="320"/>
      <c r="O3" s="221"/>
      <c r="P3" s="221"/>
      <c r="Q3" s="304" t="s">
        <v>98</v>
      </c>
      <c r="R3" s="306"/>
      <c r="S3" s="306"/>
      <c r="T3" s="306"/>
      <c r="U3" s="306"/>
      <c r="V3" s="305"/>
      <c r="W3" s="221"/>
      <c r="AE3" s="202" t="s">
        <v>48</v>
      </c>
      <c r="AF3" s="202" t="s">
        <v>102</v>
      </c>
    </row>
    <row r="4" spans="1:35" ht="14.4" thickBot="1">
      <c r="A4" s="318" t="s">
        <v>89</v>
      </c>
      <c r="B4" s="320"/>
      <c r="C4" s="318" t="s">
        <v>90</v>
      </c>
      <c r="D4" s="320"/>
      <c r="E4" s="321" t="s">
        <v>91</v>
      </c>
      <c r="F4" s="320"/>
      <c r="I4" s="318" t="s">
        <v>89</v>
      </c>
      <c r="J4" s="322"/>
      <c r="K4" s="316" t="s">
        <v>90</v>
      </c>
      <c r="L4" s="317"/>
      <c r="M4" s="316" t="s">
        <v>91</v>
      </c>
      <c r="N4" s="317"/>
      <c r="Q4" s="304" t="s">
        <v>89</v>
      </c>
      <c r="R4" s="305"/>
      <c r="S4" s="304" t="s">
        <v>90</v>
      </c>
      <c r="T4" s="306"/>
      <c r="U4" s="304" t="s">
        <v>91</v>
      </c>
      <c r="V4" s="305"/>
      <c r="W4" s="221"/>
      <c r="AE4" s="222">
        <v>1</v>
      </c>
      <c r="AF4" s="223">
        <v>5.5E-2</v>
      </c>
      <c r="AH4" s="310" t="s">
        <v>215</v>
      </c>
      <c r="AI4" s="311"/>
    </row>
    <row r="5" spans="1:35" ht="14.4" thickBot="1">
      <c r="A5" s="224" t="s">
        <v>48</v>
      </c>
      <c r="B5" s="223" t="s">
        <v>88</v>
      </c>
      <c r="C5" s="224" t="s">
        <v>48</v>
      </c>
      <c r="D5" s="223" t="s">
        <v>88</v>
      </c>
      <c r="E5" s="224" t="s">
        <v>48</v>
      </c>
      <c r="F5" s="223" t="s">
        <v>88</v>
      </c>
      <c r="I5" s="224" t="s">
        <v>48</v>
      </c>
      <c r="J5" s="225" t="s">
        <v>88</v>
      </c>
      <c r="K5" s="224" t="s">
        <v>48</v>
      </c>
      <c r="L5" s="223" t="s">
        <v>88</v>
      </c>
      <c r="M5" s="224" t="s">
        <v>48</v>
      </c>
      <c r="N5" s="223" t="s">
        <v>88</v>
      </c>
      <c r="Q5" s="226" t="s">
        <v>48</v>
      </c>
      <c r="R5" s="227" t="s">
        <v>88</v>
      </c>
      <c r="S5" s="224" t="s">
        <v>48</v>
      </c>
      <c r="T5" s="228" t="s">
        <v>88</v>
      </c>
      <c r="U5" s="224" t="s">
        <v>48</v>
      </c>
      <c r="V5" s="227" t="s">
        <v>88</v>
      </c>
      <c r="X5" s="312" t="s">
        <v>92</v>
      </c>
      <c r="Y5" s="313"/>
      <c r="Z5" s="313"/>
      <c r="AA5" s="313"/>
      <c r="AB5" s="313"/>
      <c r="AC5" s="314"/>
      <c r="AE5" s="229">
        <v>2</v>
      </c>
      <c r="AF5" s="177">
        <v>8.7999999999999995E-2</v>
      </c>
      <c r="AH5" s="230" t="s">
        <v>101</v>
      </c>
      <c r="AI5" s="231" t="s">
        <v>95</v>
      </c>
    </row>
    <row r="6" spans="1:35" ht="14.4" thickBot="1">
      <c r="A6" s="213">
        <v>1</v>
      </c>
      <c r="B6" s="177">
        <v>0.496</v>
      </c>
      <c r="C6" s="213">
        <v>1</v>
      </c>
      <c r="D6" s="177">
        <v>0.32100000000000001</v>
      </c>
      <c r="E6" s="232">
        <v>1</v>
      </c>
      <c r="F6" s="177">
        <v>0.64800000000000002</v>
      </c>
      <c r="I6" s="213">
        <v>1</v>
      </c>
      <c r="J6" s="233">
        <v>0.33800000000000002</v>
      </c>
      <c r="K6" s="213">
        <v>1</v>
      </c>
      <c r="L6" s="177">
        <v>0.221</v>
      </c>
      <c r="M6" s="213">
        <v>1</v>
      </c>
      <c r="N6" s="177">
        <v>0.40699999999999997</v>
      </c>
      <c r="Q6" s="183">
        <v>1</v>
      </c>
      <c r="R6" s="234">
        <v>0.496</v>
      </c>
      <c r="S6" s="183">
        <v>1</v>
      </c>
      <c r="T6" s="235">
        <v>0.28999999999999998</v>
      </c>
      <c r="U6" s="183">
        <v>1</v>
      </c>
      <c r="V6" s="234">
        <v>0.71699999999999997</v>
      </c>
      <c r="X6" s="307" t="s">
        <v>223</v>
      </c>
      <c r="Y6" s="308"/>
      <c r="Z6" s="307" t="s">
        <v>224</v>
      </c>
      <c r="AA6" s="308"/>
      <c r="AB6" s="315" t="s">
        <v>225</v>
      </c>
      <c r="AC6" s="308"/>
      <c r="AE6" s="229">
        <v>3</v>
      </c>
      <c r="AF6" s="177">
        <v>0.11</v>
      </c>
      <c r="AH6" s="236">
        <v>0.188</v>
      </c>
      <c r="AI6" s="237">
        <v>0.162162</v>
      </c>
    </row>
    <row r="7" spans="1:35" ht="42" thickBot="1">
      <c r="A7" s="213">
        <v>2</v>
      </c>
      <c r="B7" s="177">
        <v>0.27200000000000002</v>
      </c>
      <c r="C7" s="213">
        <v>2</v>
      </c>
      <c r="D7" s="177">
        <v>0.13800000000000001</v>
      </c>
      <c r="E7" s="232">
        <v>2</v>
      </c>
      <c r="F7" s="177">
        <v>0.46200000000000002</v>
      </c>
      <c r="I7" s="213">
        <v>2</v>
      </c>
      <c r="J7" s="233">
        <v>0.30299999999999999</v>
      </c>
      <c r="K7" s="213">
        <v>2</v>
      </c>
      <c r="L7" s="177">
        <v>0.255</v>
      </c>
      <c r="M7" s="213">
        <v>2</v>
      </c>
      <c r="N7" s="177">
        <v>0.33100000000000002</v>
      </c>
      <c r="Q7" s="183">
        <v>2</v>
      </c>
      <c r="R7" s="234">
        <v>0.4</v>
      </c>
      <c r="S7" s="183">
        <v>2</v>
      </c>
      <c r="T7" s="235">
        <v>0.214</v>
      </c>
      <c r="U7" s="183">
        <v>2</v>
      </c>
      <c r="V7" s="234">
        <v>0.41399999999999998</v>
      </c>
      <c r="X7" s="238" t="s">
        <v>94</v>
      </c>
      <c r="Y7" s="239" t="s">
        <v>95</v>
      </c>
      <c r="Z7" s="238" t="s">
        <v>94</v>
      </c>
      <c r="AA7" s="239" t="s">
        <v>95</v>
      </c>
      <c r="AB7" s="240" t="s">
        <v>94</v>
      </c>
      <c r="AC7" s="239" t="s">
        <v>95</v>
      </c>
      <c r="AE7" s="229">
        <v>4</v>
      </c>
      <c r="AF7" s="177">
        <v>0.11</v>
      </c>
      <c r="AH7" s="236">
        <v>0.28899999999999998</v>
      </c>
      <c r="AI7" s="237">
        <v>0.45945900000000001</v>
      </c>
    </row>
    <row r="8" spans="1:35">
      <c r="A8" s="213">
        <v>3</v>
      </c>
      <c r="B8" s="177">
        <v>0.214</v>
      </c>
      <c r="C8" s="213">
        <v>3</v>
      </c>
      <c r="D8" s="177">
        <v>0.121</v>
      </c>
      <c r="E8" s="232">
        <v>3</v>
      </c>
      <c r="F8" s="177">
        <v>0.184</v>
      </c>
      <c r="I8" s="213">
        <v>3</v>
      </c>
      <c r="J8" s="233">
        <v>0.57899999999999996</v>
      </c>
      <c r="K8" s="213">
        <v>3</v>
      </c>
      <c r="L8" s="177">
        <v>0.28999999999999998</v>
      </c>
      <c r="M8" s="213">
        <v>3</v>
      </c>
      <c r="N8" s="177">
        <v>0.46899999999999997</v>
      </c>
      <c r="Q8" s="183">
        <v>3</v>
      </c>
      <c r="R8" s="234">
        <v>0.214</v>
      </c>
      <c r="S8" s="183">
        <v>3</v>
      </c>
      <c r="T8" s="235">
        <v>0.221</v>
      </c>
      <c r="U8" s="183">
        <v>3</v>
      </c>
      <c r="V8" s="234">
        <v>0.248</v>
      </c>
      <c r="X8" s="241">
        <v>0.18849011270715668</v>
      </c>
      <c r="Y8" s="242">
        <v>0.16216216216216217</v>
      </c>
      <c r="Z8" s="241">
        <v>0.2007120367512778</v>
      </c>
      <c r="AA8" s="242">
        <v>0.31111111111111112</v>
      </c>
      <c r="AB8" s="243">
        <v>0.23443538528178659</v>
      </c>
      <c r="AC8" s="242">
        <v>0.33333333333333331</v>
      </c>
      <c r="AE8" s="229">
        <v>5</v>
      </c>
      <c r="AF8" s="177">
        <v>0.11</v>
      </c>
      <c r="AH8" s="236">
        <v>0.38900000000000001</v>
      </c>
      <c r="AI8" s="237">
        <v>0.189189</v>
      </c>
    </row>
    <row r="9" spans="1:35">
      <c r="A9" s="213">
        <v>4</v>
      </c>
      <c r="B9" s="177">
        <v>0.4</v>
      </c>
      <c r="C9" s="213">
        <v>4</v>
      </c>
      <c r="D9" s="177">
        <v>0.68200000000000005</v>
      </c>
      <c r="E9" s="232">
        <v>4</v>
      </c>
      <c r="F9" s="177">
        <v>0.36899999999999999</v>
      </c>
      <c r="I9" s="213">
        <v>4</v>
      </c>
      <c r="J9" s="233">
        <v>0.42</v>
      </c>
      <c r="K9" s="213">
        <v>4</v>
      </c>
      <c r="L9" s="177">
        <v>0.248</v>
      </c>
      <c r="M9" s="213">
        <v>4</v>
      </c>
      <c r="N9" s="177">
        <v>0.32400000000000001</v>
      </c>
      <c r="Q9" s="183">
        <v>4</v>
      </c>
      <c r="R9" s="234">
        <v>0.4</v>
      </c>
      <c r="S9" s="183">
        <v>4</v>
      </c>
      <c r="T9" s="235">
        <v>0.17899999999999999</v>
      </c>
      <c r="U9" s="183">
        <v>4</v>
      </c>
      <c r="V9" s="234">
        <v>0.23400000000000001</v>
      </c>
      <c r="X9" s="241">
        <v>0.28898022541431334</v>
      </c>
      <c r="Y9" s="242">
        <v>0.45945945945945948</v>
      </c>
      <c r="Z9" s="241">
        <v>0.29142407350255561</v>
      </c>
      <c r="AA9" s="242">
        <v>0.31111111111111112</v>
      </c>
      <c r="AB9" s="243">
        <v>0.34787077056357318</v>
      </c>
      <c r="AC9" s="242">
        <v>0.30769230769230771</v>
      </c>
      <c r="AE9" s="229">
        <v>6</v>
      </c>
      <c r="AF9" s="177">
        <v>0.11899999999999999</v>
      </c>
      <c r="AH9" s="236">
        <v>0.49</v>
      </c>
      <c r="AI9" s="237">
        <v>0.108108</v>
      </c>
    </row>
    <row r="10" spans="1:35">
      <c r="A10" s="213">
        <v>5</v>
      </c>
      <c r="B10" s="177">
        <v>0.19800000000000001</v>
      </c>
      <c r="C10" s="213">
        <v>5</v>
      </c>
      <c r="D10" s="177">
        <v>0.627</v>
      </c>
      <c r="E10" s="232">
        <v>5</v>
      </c>
      <c r="F10" s="177">
        <v>0.23599999999999999</v>
      </c>
      <c r="I10" s="213">
        <v>5</v>
      </c>
      <c r="J10" s="233">
        <v>0.54500000000000004</v>
      </c>
      <c r="K10" s="213">
        <v>5</v>
      </c>
      <c r="L10" s="177">
        <v>0.41399999999999998</v>
      </c>
      <c r="M10" s="213">
        <v>5</v>
      </c>
      <c r="N10" s="177">
        <v>0.372</v>
      </c>
      <c r="Q10" s="183">
        <v>5</v>
      </c>
      <c r="R10" s="234">
        <v>0.33100000000000002</v>
      </c>
      <c r="S10" s="183">
        <v>5</v>
      </c>
      <c r="T10" s="235">
        <v>0.55100000000000005</v>
      </c>
      <c r="U10" s="183">
        <v>5</v>
      </c>
      <c r="V10" s="234">
        <v>0.221</v>
      </c>
      <c r="X10" s="241">
        <v>0.38947033812147003</v>
      </c>
      <c r="Y10" s="242">
        <v>0.1891891891891892</v>
      </c>
      <c r="Z10" s="241">
        <v>0.38213611025383343</v>
      </c>
      <c r="AA10" s="242">
        <v>0.17777777777777778</v>
      </c>
      <c r="AB10" s="243">
        <v>0.46130615584535978</v>
      </c>
      <c r="AC10" s="242">
        <v>0.12820512820512819</v>
      </c>
      <c r="AE10" s="229">
        <v>7</v>
      </c>
      <c r="AF10" s="177">
        <v>0.121</v>
      </c>
      <c r="AH10" s="236">
        <v>0.59</v>
      </c>
      <c r="AI10" s="237">
        <v>2.7026999999999999E-2</v>
      </c>
    </row>
    <row r="11" spans="1:35">
      <c r="A11" s="213">
        <v>6</v>
      </c>
      <c r="B11" s="177">
        <v>0.23799999999999999</v>
      </c>
      <c r="C11" s="213">
        <v>6</v>
      </c>
      <c r="D11" s="177">
        <v>0.23400000000000001</v>
      </c>
      <c r="E11" s="232">
        <v>6</v>
      </c>
      <c r="F11" s="177">
        <v>0.193</v>
      </c>
      <c r="I11" s="213">
        <v>6</v>
      </c>
      <c r="J11" s="233">
        <v>0.42</v>
      </c>
      <c r="K11" s="213">
        <v>6</v>
      </c>
      <c r="L11" s="177">
        <v>0.32400000000000001</v>
      </c>
      <c r="M11" s="213">
        <v>6</v>
      </c>
      <c r="N11" s="177">
        <v>0.248</v>
      </c>
      <c r="Q11" s="183">
        <v>6</v>
      </c>
      <c r="R11" s="234">
        <v>0.41399999999999998</v>
      </c>
      <c r="S11" s="183">
        <v>6</v>
      </c>
      <c r="T11" s="235">
        <v>0.66200000000000003</v>
      </c>
      <c r="U11" s="183">
        <v>6</v>
      </c>
      <c r="V11" s="234">
        <v>0.248</v>
      </c>
      <c r="X11" s="241">
        <v>0.48996045082862671</v>
      </c>
      <c r="Y11" s="242">
        <v>0.10810810810810811</v>
      </c>
      <c r="Z11" s="241">
        <v>0.47284814700511124</v>
      </c>
      <c r="AA11" s="242">
        <v>6.6666666666666666E-2</v>
      </c>
      <c r="AB11" s="243">
        <v>0.57474154112714637</v>
      </c>
      <c r="AC11" s="242">
        <v>7.6923076923076927E-2</v>
      </c>
      <c r="AE11" s="229">
        <v>8</v>
      </c>
      <c r="AF11" s="177">
        <v>0.121</v>
      </c>
      <c r="AH11" s="236">
        <v>0.69099999999999995</v>
      </c>
      <c r="AI11" s="237">
        <v>2.7026999999999999E-2</v>
      </c>
    </row>
    <row r="12" spans="1:35">
      <c r="A12" s="213">
        <v>7</v>
      </c>
      <c r="B12" s="177">
        <v>0.221</v>
      </c>
      <c r="C12" s="213">
        <v>7</v>
      </c>
      <c r="D12" s="177">
        <v>0.23799999999999999</v>
      </c>
      <c r="E12" s="232">
        <v>7</v>
      </c>
      <c r="F12" s="177">
        <v>0.47199999999999998</v>
      </c>
      <c r="I12" s="213">
        <v>7</v>
      </c>
      <c r="J12" s="233">
        <v>0.35799999999999998</v>
      </c>
      <c r="K12" s="213">
        <v>7</v>
      </c>
      <c r="L12" s="177">
        <v>0.42</v>
      </c>
      <c r="M12" s="213">
        <v>7</v>
      </c>
      <c r="N12" s="177">
        <v>0.255</v>
      </c>
      <c r="Q12" s="183">
        <v>7</v>
      </c>
      <c r="R12" s="234">
        <v>0.35799999999999998</v>
      </c>
      <c r="S12" s="183">
        <v>7</v>
      </c>
      <c r="T12" s="235">
        <v>0.221</v>
      </c>
      <c r="U12" s="183">
        <v>7</v>
      </c>
      <c r="V12" s="234">
        <v>0.23400000000000001</v>
      </c>
      <c r="X12" s="241">
        <v>0.5904505635357834</v>
      </c>
      <c r="Y12" s="242">
        <v>2.7027027027027029E-2</v>
      </c>
      <c r="Z12" s="241">
        <v>0.56356018375638905</v>
      </c>
      <c r="AA12" s="242">
        <v>4.4444444444444446E-2</v>
      </c>
      <c r="AB12" s="243">
        <v>0.68817692640893302</v>
      </c>
      <c r="AC12" s="242">
        <v>7.6923076923076927E-2</v>
      </c>
      <c r="AE12" s="229">
        <v>9</v>
      </c>
      <c r="AF12" s="177">
        <v>0.121</v>
      </c>
      <c r="AH12" s="236">
        <v>0.79100000000000004</v>
      </c>
      <c r="AI12" s="237">
        <v>2.7026999999999999E-2</v>
      </c>
    </row>
    <row r="13" spans="1:35">
      <c r="A13" s="213">
        <v>8</v>
      </c>
      <c r="B13" s="177">
        <v>0.32100000000000001</v>
      </c>
      <c r="C13" s="213">
        <v>8</v>
      </c>
      <c r="D13" s="177">
        <v>0.35699999999999998</v>
      </c>
      <c r="E13" s="232">
        <v>8</v>
      </c>
      <c r="F13" s="177">
        <v>0.22900000000000001</v>
      </c>
      <c r="I13" s="213">
        <v>8</v>
      </c>
      <c r="J13" s="233">
        <v>0.23400000000000001</v>
      </c>
      <c r="K13" s="213">
        <v>8</v>
      </c>
      <c r="L13" s="177">
        <v>0.28999999999999998</v>
      </c>
      <c r="M13" s="213">
        <v>8</v>
      </c>
      <c r="N13" s="177">
        <v>0.28999999999999998</v>
      </c>
      <c r="Q13" s="183">
        <v>8</v>
      </c>
      <c r="R13" s="234">
        <v>0.59299999999999997</v>
      </c>
      <c r="S13" s="183">
        <v>8</v>
      </c>
      <c r="T13" s="235">
        <v>0.255</v>
      </c>
      <c r="U13" s="183">
        <v>8</v>
      </c>
      <c r="V13" s="234">
        <v>0.59299999999999997</v>
      </c>
      <c r="X13" s="241">
        <v>0.69094067624294009</v>
      </c>
      <c r="Y13" s="242">
        <v>2.7027027027027029E-2</v>
      </c>
      <c r="Z13" s="241">
        <v>0.65427222050766687</v>
      </c>
      <c r="AA13" s="242">
        <v>2.2222222222222223E-2</v>
      </c>
      <c r="AB13" s="243">
        <v>0.80161231169071967</v>
      </c>
      <c r="AC13" s="242">
        <v>5.128205128205128E-2</v>
      </c>
      <c r="AE13" s="229">
        <v>10</v>
      </c>
      <c r="AF13" s="177">
        <v>0.13600000000000001</v>
      </c>
      <c r="AH13" s="236">
        <v>0.20100000000000001</v>
      </c>
      <c r="AI13" s="237">
        <v>0.31111100000000003</v>
      </c>
    </row>
    <row r="14" spans="1:35" ht="14.4" thickBot="1">
      <c r="A14" s="213">
        <v>9</v>
      </c>
      <c r="B14" s="177">
        <v>0.315</v>
      </c>
      <c r="C14" s="213">
        <v>9</v>
      </c>
      <c r="D14" s="177">
        <v>0.32700000000000001</v>
      </c>
      <c r="E14" s="232">
        <v>9</v>
      </c>
      <c r="F14" s="177">
        <v>0.33100000000000002</v>
      </c>
      <c r="I14" s="213">
        <v>9</v>
      </c>
      <c r="J14" s="233">
        <v>0.248</v>
      </c>
      <c r="K14" s="213">
        <v>9</v>
      </c>
      <c r="L14" s="177">
        <v>0.214</v>
      </c>
      <c r="M14" s="213">
        <v>9</v>
      </c>
      <c r="N14" s="177">
        <v>0.17899999999999999</v>
      </c>
      <c r="Q14" s="183">
        <v>9</v>
      </c>
      <c r="R14" s="234">
        <v>0.66200000000000003</v>
      </c>
      <c r="S14" s="183">
        <v>9</v>
      </c>
      <c r="T14" s="235">
        <v>0.16500000000000001</v>
      </c>
      <c r="U14" s="183">
        <v>9</v>
      </c>
      <c r="V14" s="234">
        <v>0.51700000000000002</v>
      </c>
      <c r="X14" s="244">
        <v>0.79143078895009678</v>
      </c>
      <c r="Y14" s="245">
        <v>2.7027027027027029E-2</v>
      </c>
      <c r="Z14" s="244">
        <v>0.74498425725894468</v>
      </c>
      <c r="AA14" s="245">
        <v>4.4444444444444446E-2</v>
      </c>
      <c r="AB14" s="246">
        <v>0.91504769697250632</v>
      </c>
      <c r="AC14" s="245">
        <v>2.564102564102564E-2</v>
      </c>
      <c r="AE14" s="229">
        <v>11</v>
      </c>
      <c r="AF14" s="177">
        <v>0.13600000000000001</v>
      </c>
      <c r="AH14" s="236">
        <v>0.29099999999999998</v>
      </c>
      <c r="AI14" s="237">
        <v>0.31111100000000003</v>
      </c>
    </row>
    <row r="15" spans="1:35">
      <c r="A15" s="213">
        <v>10</v>
      </c>
      <c r="B15" s="177">
        <v>0.372</v>
      </c>
      <c r="C15" s="213">
        <v>10</v>
      </c>
      <c r="D15" s="177">
        <v>0.63100000000000001</v>
      </c>
      <c r="E15" s="232">
        <v>10</v>
      </c>
      <c r="F15" s="177">
        <v>0.74099999999999999</v>
      </c>
      <c r="I15" s="213">
        <v>10</v>
      </c>
      <c r="J15" s="233">
        <v>0.41399999999999998</v>
      </c>
      <c r="K15" s="213">
        <v>10</v>
      </c>
      <c r="L15" s="177">
        <v>0.55100000000000005</v>
      </c>
      <c r="M15" s="213">
        <v>10</v>
      </c>
      <c r="N15" s="177">
        <v>0.41399999999999998</v>
      </c>
      <c r="Q15" s="183">
        <v>10</v>
      </c>
      <c r="R15" s="234">
        <v>0.55100000000000005</v>
      </c>
      <c r="S15" s="183">
        <v>10</v>
      </c>
      <c r="T15" s="235">
        <v>0.441</v>
      </c>
      <c r="U15" s="183">
        <v>10</v>
      </c>
      <c r="V15" s="234">
        <v>0.88200000000000001</v>
      </c>
      <c r="X15" s="247"/>
      <c r="Y15" s="247"/>
      <c r="Z15" s="247"/>
      <c r="AA15" s="247"/>
      <c r="AB15" s="247"/>
      <c r="AC15" s="247"/>
      <c r="AE15" s="229">
        <v>12</v>
      </c>
      <c r="AF15" s="177">
        <v>0.13600000000000001</v>
      </c>
      <c r="AH15" s="236">
        <v>0.38200000000000001</v>
      </c>
      <c r="AI15" s="237">
        <v>0.17777799999999999</v>
      </c>
    </row>
    <row r="16" spans="1:35">
      <c r="A16" s="213">
        <v>11</v>
      </c>
      <c r="B16" s="177">
        <v>0.30499999999999999</v>
      </c>
      <c r="C16" s="213">
        <v>11</v>
      </c>
      <c r="D16" s="177">
        <v>0.30499999999999999</v>
      </c>
      <c r="E16" s="232">
        <v>11</v>
      </c>
      <c r="F16" s="177">
        <v>0.36899999999999999</v>
      </c>
      <c r="I16" s="213">
        <v>11</v>
      </c>
      <c r="J16" s="233">
        <v>0.47599999999999998</v>
      </c>
      <c r="K16" s="213">
        <v>11</v>
      </c>
      <c r="L16" s="177">
        <v>0.66200000000000003</v>
      </c>
      <c r="M16" s="213">
        <v>11</v>
      </c>
      <c r="N16" s="177">
        <v>0.23400000000000001</v>
      </c>
      <c r="Q16" s="183">
        <v>11</v>
      </c>
      <c r="R16" s="234">
        <v>0.248</v>
      </c>
      <c r="S16" s="183">
        <v>11</v>
      </c>
      <c r="T16" s="235">
        <v>0.57899999999999996</v>
      </c>
      <c r="U16" s="183">
        <v>11</v>
      </c>
      <c r="V16" s="234">
        <v>0.496</v>
      </c>
      <c r="X16" s="247"/>
      <c r="Y16" s="247"/>
      <c r="Z16" s="247"/>
      <c r="AA16" s="247"/>
      <c r="AB16" s="247"/>
      <c r="AC16" s="247"/>
      <c r="AE16" s="229">
        <v>13</v>
      </c>
      <c r="AF16" s="177">
        <v>0.13800000000000001</v>
      </c>
      <c r="AH16" s="236">
        <v>0.47299999999999998</v>
      </c>
      <c r="AI16" s="237">
        <v>6.6667000000000004E-2</v>
      </c>
    </row>
    <row r="17" spans="1:38" ht="14.4" thickBot="1">
      <c r="A17" s="213">
        <v>12</v>
      </c>
      <c r="B17" s="177">
        <v>0.23599999999999999</v>
      </c>
      <c r="C17" s="213">
        <v>12</v>
      </c>
      <c r="D17" s="177">
        <v>0.68899999999999995</v>
      </c>
      <c r="E17" s="232">
        <v>12</v>
      </c>
      <c r="F17" s="177">
        <v>0.14499999999999999</v>
      </c>
      <c r="I17" s="213">
        <v>12</v>
      </c>
      <c r="J17" s="233">
        <v>0.30299999999999999</v>
      </c>
      <c r="K17" s="213">
        <v>12</v>
      </c>
      <c r="L17" s="177">
        <v>0.28999999999999998</v>
      </c>
      <c r="M17" s="213">
        <v>12</v>
      </c>
      <c r="N17" s="177">
        <v>0.255</v>
      </c>
      <c r="Q17" s="183">
        <v>12</v>
      </c>
      <c r="R17" s="234">
        <v>0.47599999999999998</v>
      </c>
      <c r="S17" s="183">
        <v>12</v>
      </c>
      <c r="T17" s="235">
        <v>0.35799999999999998</v>
      </c>
      <c r="U17" s="183">
        <v>12</v>
      </c>
      <c r="V17" s="234">
        <v>0.4</v>
      </c>
      <c r="X17" s="247"/>
      <c r="Y17" s="247"/>
      <c r="Z17" s="247"/>
      <c r="AA17" s="247"/>
      <c r="AB17" s="247"/>
      <c r="AC17" s="247"/>
      <c r="AE17" s="229">
        <v>14</v>
      </c>
      <c r="AF17" s="234">
        <v>0.13800000000000001</v>
      </c>
      <c r="AH17" s="236">
        <v>0.56399999999999995</v>
      </c>
      <c r="AI17" s="237">
        <v>4.4443999999999997E-2</v>
      </c>
    </row>
    <row r="18" spans="1:38" ht="14.4" thickBot="1">
      <c r="A18" s="213">
        <v>13</v>
      </c>
      <c r="B18" s="177">
        <v>0.214</v>
      </c>
      <c r="C18" s="213">
        <v>13</v>
      </c>
      <c r="D18" s="177">
        <v>0.56200000000000006</v>
      </c>
      <c r="E18" s="232">
        <v>13</v>
      </c>
      <c r="F18" s="177">
        <v>0.13600000000000001</v>
      </c>
      <c r="I18" s="213">
        <v>13</v>
      </c>
      <c r="J18" s="233">
        <v>0.46899999999999997</v>
      </c>
      <c r="K18" s="213">
        <v>13</v>
      </c>
      <c r="L18" s="177">
        <v>0.193</v>
      </c>
      <c r="M18" s="213">
        <v>13</v>
      </c>
      <c r="N18" s="177">
        <v>0.32400000000000001</v>
      </c>
      <c r="Q18" s="183">
        <v>13</v>
      </c>
      <c r="R18" s="234">
        <v>0.30299999999999999</v>
      </c>
      <c r="S18" s="183">
        <v>13</v>
      </c>
      <c r="T18" s="235">
        <v>0.28999999999999998</v>
      </c>
      <c r="U18" s="183">
        <v>13</v>
      </c>
      <c r="V18" s="234">
        <v>1.22</v>
      </c>
      <c r="X18" s="307" t="s">
        <v>100</v>
      </c>
      <c r="Y18" s="315"/>
      <c r="Z18" s="315"/>
      <c r="AA18" s="315"/>
      <c r="AB18" s="315"/>
      <c r="AC18" s="308"/>
      <c r="AE18" s="229">
        <v>15</v>
      </c>
      <c r="AF18" s="234">
        <v>0.13800000000000001</v>
      </c>
      <c r="AH18" s="236">
        <v>0.65400000000000003</v>
      </c>
      <c r="AI18" s="237">
        <v>2.2221999999999999E-2</v>
      </c>
    </row>
    <row r="19" spans="1:38" ht="14.4" thickBot="1">
      <c r="A19" s="213">
        <v>14</v>
      </c>
      <c r="B19" s="177">
        <v>0.193</v>
      </c>
      <c r="C19" s="213">
        <v>14</v>
      </c>
      <c r="D19" s="177">
        <v>0.11</v>
      </c>
      <c r="E19" s="232">
        <v>14</v>
      </c>
      <c r="F19" s="177">
        <v>0.121</v>
      </c>
      <c r="I19" s="213">
        <v>14</v>
      </c>
      <c r="J19" s="233">
        <v>0.221</v>
      </c>
      <c r="K19" s="213">
        <v>14</v>
      </c>
      <c r="L19" s="177">
        <v>0.28999999999999998</v>
      </c>
      <c r="M19" s="213">
        <v>14</v>
      </c>
      <c r="N19" s="177">
        <v>0.4</v>
      </c>
      <c r="Q19" s="183">
        <v>14</v>
      </c>
      <c r="R19" s="234">
        <v>0.30299999999999999</v>
      </c>
      <c r="S19" s="183">
        <v>14</v>
      </c>
      <c r="T19" s="235">
        <v>0.255</v>
      </c>
      <c r="U19" s="183">
        <v>14</v>
      </c>
      <c r="V19" s="234">
        <v>0.28999999999999998</v>
      </c>
      <c r="X19" s="307" t="s">
        <v>93</v>
      </c>
      <c r="Y19" s="308"/>
      <c r="Z19" s="307" t="s">
        <v>224</v>
      </c>
      <c r="AA19" s="308"/>
      <c r="AB19" s="307" t="s">
        <v>225</v>
      </c>
      <c r="AC19" s="308"/>
      <c r="AE19" s="229">
        <v>16</v>
      </c>
      <c r="AF19" s="177">
        <v>0.13800000000000001</v>
      </c>
      <c r="AH19" s="236">
        <v>0.745</v>
      </c>
      <c r="AI19" s="237">
        <v>4.4443999999999997E-2</v>
      </c>
    </row>
    <row r="20" spans="1:38" ht="42" thickBot="1">
      <c r="A20" s="213">
        <v>15</v>
      </c>
      <c r="B20" s="177">
        <v>0.152</v>
      </c>
      <c r="C20" s="213">
        <v>15</v>
      </c>
      <c r="D20" s="177">
        <v>0.40699999999999997</v>
      </c>
      <c r="E20" s="232">
        <v>15</v>
      </c>
      <c r="F20" s="177">
        <v>0.121</v>
      </c>
      <c r="I20" s="213">
        <v>15</v>
      </c>
      <c r="J20" s="233">
        <v>0.30299999999999999</v>
      </c>
      <c r="K20" s="213">
        <v>15</v>
      </c>
      <c r="L20" s="177">
        <v>0.16500000000000001</v>
      </c>
      <c r="M20" s="213">
        <v>15</v>
      </c>
      <c r="N20" s="177">
        <v>0.23400000000000001</v>
      </c>
      <c r="Q20" s="183">
        <v>15</v>
      </c>
      <c r="R20" s="234">
        <v>0.28999999999999998</v>
      </c>
      <c r="S20" s="183">
        <v>15</v>
      </c>
      <c r="T20" s="235">
        <v>0.47599999999999998</v>
      </c>
      <c r="U20" s="183">
        <v>15</v>
      </c>
      <c r="V20" s="234">
        <v>0.23400000000000001</v>
      </c>
      <c r="X20" s="238" t="s">
        <v>94</v>
      </c>
      <c r="Y20" s="239" t="s">
        <v>95</v>
      </c>
      <c r="Z20" s="238" t="s">
        <v>94</v>
      </c>
      <c r="AA20" s="239" t="s">
        <v>95</v>
      </c>
      <c r="AB20" s="238" t="s">
        <v>94</v>
      </c>
      <c r="AC20" s="239" t="s">
        <v>95</v>
      </c>
      <c r="AE20" s="229">
        <v>17</v>
      </c>
      <c r="AF20" s="177">
        <v>0.14499999999999999</v>
      </c>
      <c r="AH20" s="236">
        <v>0.23400000000000001</v>
      </c>
      <c r="AI20" s="237">
        <v>0.33333299999999999</v>
      </c>
    </row>
    <row r="21" spans="1:38">
      <c r="A21" s="213">
        <v>16</v>
      </c>
      <c r="B21" s="177">
        <v>0.42</v>
      </c>
      <c r="C21" s="213">
        <v>16</v>
      </c>
      <c r="D21" s="177">
        <v>0.47599999999999998</v>
      </c>
      <c r="E21" s="232">
        <v>16</v>
      </c>
      <c r="F21" s="177">
        <v>0.26</v>
      </c>
      <c r="I21" s="213">
        <v>16</v>
      </c>
      <c r="J21" s="233">
        <v>0.55100000000000005</v>
      </c>
      <c r="K21" s="213">
        <v>16</v>
      </c>
      <c r="L21" s="177">
        <v>0.17899999999999999</v>
      </c>
      <c r="M21" s="213">
        <v>16</v>
      </c>
      <c r="N21" s="177">
        <v>0.248</v>
      </c>
      <c r="Q21" s="183">
        <v>16</v>
      </c>
      <c r="R21" s="234">
        <v>0.248</v>
      </c>
      <c r="S21" s="183">
        <v>16</v>
      </c>
      <c r="T21" s="235">
        <v>0.17899999999999999</v>
      </c>
      <c r="U21" s="183">
        <v>16</v>
      </c>
      <c r="V21" s="234">
        <v>0.60699999999999998</v>
      </c>
      <c r="X21" s="241">
        <v>0.28856174332975648</v>
      </c>
      <c r="Y21" s="242">
        <v>0.25</v>
      </c>
      <c r="Z21" s="241">
        <v>0.21378726142509052</v>
      </c>
      <c r="AA21" s="242">
        <v>0.21621621621621623</v>
      </c>
      <c r="AB21" s="241">
        <v>0.36225743704552127</v>
      </c>
      <c r="AC21" s="242">
        <v>0.57894736842105265</v>
      </c>
      <c r="AE21" s="229">
        <v>18</v>
      </c>
      <c r="AF21" s="177">
        <v>0.14499999999999999</v>
      </c>
      <c r="AH21" s="236">
        <v>0.34799999999999998</v>
      </c>
      <c r="AI21" s="237">
        <v>0.30769200000000002</v>
      </c>
    </row>
    <row r="22" spans="1:38">
      <c r="A22" s="213">
        <v>17</v>
      </c>
      <c r="B22" s="177">
        <v>0.248</v>
      </c>
      <c r="C22" s="213">
        <v>17</v>
      </c>
      <c r="D22" s="177">
        <v>0.28299999999999997</v>
      </c>
      <c r="E22" s="232">
        <v>17</v>
      </c>
      <c r="F22" s="177">
        <v>0.221</v>
      </c>
      <c r="I22" s="213">
        <v>17</v>
      </c>
      <c r="J22" s="233">
        <v>0.255</v>
      </c>
      <c r="K22" s="213">
        <v>17</v>
      </c>
      <c r="L22" s="177">
        <v>0.16500000000000001</v>
      </c>
      <c r="M22" s="213">
        <v>17</v>
      </c>
      <c r="N22" s="177">
        <v>1.9850000000000001</v>
      </c>
      <c r="Q22" s="183">
        <v>17</v>
      </c>
      <c r="R22" s="234">
        <v>0.28999999999999998</v>
      </c>
      <c r="S22" s="183">
        <v>17</v>
      </c>
      <c r="T22" s="235">
        <v>0.35199999999999998</v>
      </c>
      <c r="U22" s="183">
        <v>17</v>
      </c>
      <c r="V22" s="234">
        <v>0.93799999999999994</v>
      </c>
      <c r="X22" s="241">
        <v>0.57712348665951296</v>
      </c>
      <c r="Y22" s="242">
        <v>0.33333333333333331</v>
      </c>
      <c r="Z22" s="241">
        <v>0.37257452285018106</v>
      </c>
      <c r="AA22" s="242">
        <v>0.43243243243243246</v>
      </c>
      <c r="AB22" s="241">
        <v>0.5455148740910426</v>
      </c>
      <c r="AC22" s="242">
        <v>0.28947368421052633</v>
      </c>
      <c r="AE22" s="229">
        <v>19</v>
      </c>
      <c r="AF22" s="177">
        <v>0.14499999999999999</v>
      </c>
      <c r="AH22" s="236">
        <v>0.46100000000000002</v>
      </c>
      <c r="AI22" s="237">
        <v>0.12820500000000001</v>
      </c>
    </row>
    <row r="23" spans="1:38">
      <c r="A23" s="213">
        <v>18</v>
      </c>
      <c r="B23" s="177">
        <v>0.248</v>
      </c>
      <c r="C23" s="213">
        <v>18</v>
      </c>
      <c r="D23" s="177">
        <v>0.16500000000000001</v>
      </c>
      <c r="E23" s="232">
        <v>18</v>
      </c>
      <c r="F23" s="177">
        <v>0.14499999999999999</v>
      </c>
      <c r="I23" s="213">
        <v>18</v>
      </c>
      <c r="J23" s="233">
        <v>0.48299999999999998</v>
      </c>
      <c r="K23" s="213">
        <v>18</v>
      </c>
      <c r="L23" s="177">
        <v>0.11</v>
      </c>
      <c r="M23" s="213">
        <v>18</v>
      </c>
      <c r="N23" s="177">
        <v>0.71699999999999997</v>
      </c>
      <c r="Q23" s="183">
        <v>18</v>
      </c>
      <c r="R23" s="234">
        <v>0.372</v>
      </c>
      <c r="S23" s="183">
        <v>18</v>
      </c>
      <c r="T23" s="235">
        <v>0.47599999999999998</v>
      </c>
      <c r="U23" s="183">
        <v>18</v>
      </c>
      <c r="V23" s="234">
        <v>0.48299999999999998</v>
      </c>
      <c r="X23" s="241">
        <v>0.86568522998926944</v>
      </c>
      <c r="Y23" s="242">
        <v>0.22222222222222221</v>
      </c>
      <c r="Z23" s="241">
        <v>0.53136178427527159</v>
      </c>
      <c r="AA23" s="242">
        <v>0.21621621621621623</v>
      </c>
      <c r="AB23" s="241">
        <v>0.72877231113656393</v>
      </c>
      <c r="AC23" s="242">
        <v>7.8947368421052627E-2</v>
      </c>
      <c r="AE23" s="229">
        <v>20</v>
      </c>
      <c r="AF23" s="177">
        <v>0.14499999999999999</v>
      </c>
      <c r="AH23" s="236">
        <v>0.57499999999999996</v>
      </c>
      <c r="AI23" s="237">
        <v>7.6923000000000005E-2</v>
      </c>
    </row>
    <row r="24" spans="1:38">
      <c r="A24" s="213">
        <v>19</v>
      </c>
      <c r="B24" s="177">
        <v>0.14499999999999999</v>
      </c>
      <c r="C24" s="213">
        <v>19</v>
      </c>
      <c r="D24" s="177">
        <v>0.23400000000000001</v>
      </c>
      <c r="E24" s="232">
        <v>19</v>
      </c>
      <c r="F24" s="177">
        <v>0.23799999999999999</v>
      </c>
      <c r="I24" s="213">
        <v>19</v>
      </c>
      <c r="J24" s="233">
        <v>0.17899999999999999</v>
      </c>
      <c r="K24" s="213">
        <v>19</v>
      </c>
      <c r="L24" s="177">
        <v>5.5E-2</v>
      </c>
      <c r="M24" s="213">
        <v>19</v>
      </c>
      <c r="N24" s="177">
        <v>0.30299999999999999</v>
      </c>
      <c r="Q24" s="183">
        <v>19</v>
      </c>
      <c r="R24" s="234">
        <v>0.42699999999999999</v>
      </c>
      <c r="S24" s="183">
        <v>19</v>
      </c>
      <c r="T24" s="235">
        <v>0.23400000000000001</v>
      </c>
      <c r="U24" s="183">
        <v>19</v>
      </c>
      <c r="V24" s="234">
        <v>0.441</v>
      </c>
      <c r="X24" s="241">
        <v>1.1542469733190259</v>
      </c>
      <c r="Y24" s="242">
        <v>0.16666666666666666</v>
      </c>
      <c r="Z24" s="241">
        <v>0.69014904570036206</v>
      </c>
      <c r="AA24" s="242">
        <v>8.1081081081081086E-2</v>
      </c>
      <c r="AB24" s="241">
        <v>0.91202974818208526</v>
      </c>
      <c r="AC24" s="242">
        <v>2.6315789473684209E-2</v>
      </c>
      <c r="AE24" s="229">
        <v>21</v>
      </c>
      <c r="AF24" s="177">
        <v>0.14799999999999999</v>
      </c>
      <c r="AH24" s="236">
        <v>0.68799999999999994</v>
      </c>
      <c r="AI24" s="237">
        <v>7.6923000000000005E-2</v>
      </c>
    </row>
    <row r="25" spans="1:38">
      <c r="A25" s="213">
        <v>20</v>
      </c>
      <c r="B25" s="177">
        <v>0.19800000000000001</v>
      </c>
      <c r="C25" s="213">
        <v>20</v>
      </c>
      <c r="D25" s="177">
        <v>0.23599999999999999</v>
      </c>
      <c r="E25" s="232">
        <v>20</v>
      </c>
      <c r="F25" s="177">
        <v>0.31</v>
      </c>
      <c r="I25" s="213">
        <v>20</v>
      </c>
      <c r="J25" s="233">
        <v>0.221</v>
      </c>
      <c r="K25" s="213">
        <v>20</v>
      </c>
      <c r="L25" s="177">
        <v>0.13800000000000001</v>
      </c>
      <c r="M25" s="213">
        <v>20</v>
      </c>
      <c r="N25" s="177">
        <v>0.30299999999999999</v>
      </c>
      <c r="Q25" s="183">
        <v>20</v>
      </c>
      <c r="R25" s="234">
        <v>0.35199999999999998</v>
      </c>
      <c r="S25" s="183">
        <v>20</v>
      </c>
      <c r="T25" s="235">
        <v>0.35799999999999998</v>
      </c>
      <c r="U25" s="183">
        <v>20</v>
      </c>
      <c r="V25" s="234">
        <v>0.48299999999999998</v>
      </c>
      <c r="X25" s="241">
        <v>1.4428087166487824</v>
      </c>
      <c r="Y25" s="242">
        <v>0</v>
      </c>
      <c r="Z25" s="241">
        <v>0.84893630712545254</v>
      </c>
      <c r="AA25" s="242">
        <v>2.7027027027027029E-2</v>
      </c>
      <c r="AB25" s="241">
        <v>1.0952871852276065</v>
      </c>
      <c r="AC25" s="242">
        <v>0</v>
      </c>
      <c r="AE25" s="229">
        <v>22</v>
      </c>
      <c r="AF25" s="177">
        <v>0.152</v>
      </c>
      <c r="AH25" s="236">
        <v>0.80200000000000005</v>
      </c>
      <c r="AI25" s="237">
        <v>5.1282000000000001E-2</v>
      </c>
    </row>
    <row r="26" spans="1:38">
      <c r="A26" s="213">
        <v>21</v>
      </c>
      <c r="B26" s="177">
        <v>8.7999999999999995E-2</v>
      </c>
      <c r="C26" s="213">
        <v>21</v>
      </c>
      <c r="D26" s="177">
        <v>0.255</v>
      </c>
      <c r="E26" s="232">
        <v>21</v>
      </c>
      <c r="F26" s="177">
        <v>0.26500000000000001</v>
      </c>
      <c r="I26" s="213">
        <v>21</v>
      </c>
      <c r="J26" s="233">
        <v>0.59299999999999997</v>
      </c>
      <c r="K26" s="213">
        <v>21</v>
      </c>
      <c r="L26" s="177">
        <v>0.214</v>
      </c>
      <c r="M26" s="213">
        <v>21</v>
      </c>
      <c r="N26" s="177">
        <v>0.59299999999999997</v>
      </c>
      <c r="Q26" s="183">
        <v>21</v>
      </c>
      <c r="R26" s="234">
        <v>0.79300000000000004</v>
      </c>
      <c r="S26" s="183">
        <v>21</v>
      </c>
      <c r="T26" s="235">
        <v>0.23400000000000001</v>
      </c>
      <c r="U26" s="183">
        <v>21</v>
      </c>
      <c r="V26" s="234">
        <v>0.496</v>
      </c>
      <c r="X26" s="241">
        <v>1.7313704599785389</v>
      </c>
      <c r="Y26" s="242">
        <v>0</v>
      </c>
      <c r="Z26" s="241">
        <v>1.007723568550543</v>
      </c>
      <c r="AA26" s="242">
        <v>0</v>
      </c>
      <c r="AB26" s="241">
        <v>1.2785446222731278</v>
      </c>
      <c r="AC26" s="242">
        <v>0</v>
      </c>
      <c r="AE26" s="229">
        <v>23</v>
      </c>
      <c r="AF26" s="177">
        <v>0.16500000000000001</v>
      </c>
      <c r="AH26" s="236">
        <v>0.91500000000000004</v>
      </c>
      <c r="AI26" s="237">
        <v>2.5641000000000001E-2</v>
      </c>
    </row>
    <row r="27" spans="1:38" ht="14.4" thickBot="1">
      <c r="A27" s="213">
        <v>22</v>
      </c>
      <c r="B27" s="177">
        <v>0.193</v>
      </c>
      <c r="C27" s="213">
        <v>22</v>
      </c>
      <c r="D27" s="177">
        <v>0.30499999999999999</v>
      </c>
      <c r="E27" s="232">
        <v>22</v>
      </c>
      <c r="F27" s="177">
        <v>0.23400000000000001</v>
      </c>
      <c r="I27" s="213">
        <v>22</v>
      </c>
      <c r="J27" s="233">
        <v>0.85499999999999998</v>
      </c>
      <c r="K27" s="213">
        <v>22</v>
      </c>
      <c r="L27" s="177">
        <v>0.23400000000000001</v>
      </c>
      <c r="M27" s="213">
        <v>22</v>
      </c>
      <c r="N27" s="177">
        <v>0.28999999999999998</v>
      </c>
      <c r="Q27" s="183">
        <v>22</v>
      </c>
      <c r="R27" s="234">
        <v>0.496</v>
      </c>
      <c r="S27" s="183">
        <v>22</v>
      </c>
      <c r="T27" s="235">
        <v>0.28999999999999998</v>
      </c>
      <c r="U27" s="183">
        <v>22</v>
      </c>
      <c r="V27" s="234">
        <v>0.66900000000000004</v>
      </c>
      <c r="X27" s="244">
        <v>2.0199322033082954</v>
      </c>
      <c r="Y27" s="245">
        <v>2.7777777777777776E-2</v>
      </c>
      <c r="Z27" s="244">
        <v>1.1665108299756335</v>
      </c>
      <c r="AA27" s="245">
        <v>2.7027027027027029E-2</v>
      </c>
      <c r="AB27" s="244">
        <v>1.4618020593186491</v>
      </c>
      <c r="AC27" s="245">
        <v>2.6315789473684209E-2</v>
      </c>
      <c r="AE27" s="229">
        <v>24</v>
      </c>
      <c r="AF27" s="177">
        <v>0.16500000000000001</v>
      </c>
      <c r="AH27" s="236">
        <v>0.28899999999999998</v>
      </c>
      <c r="AI27" s="237">
        <v>0.25</v>
      </c>
    </row>
    <row r="28" spans="1:38">
      <c r="A28" s="213">
        <v>23</v>
      </c>
      <c r="B28" s="177">
        <v>0.252</v>
      </c>
      <c r="C28" s="213">
        <v>23</v>
      </c>
      <c r="D28" s="177">
        <v>0.38900000000000001</v>
      </c>
      <c r="E28" s="232">
        <v>23</v>
      </c>
      <c r="F28" s="177">
        <v>0.252</v>
      </c>
      <c r="I28" s="213">
        <v>23</v>
      </c>
      <c r="J28" s="233">
        <v>0.35199999999999998</v>
      </c>
      <c r="K28" s="213">
        <v>23</v>
      </c>
      <c r="L28" s="177">
        <v>0.47599999999999998</v>
      </c>
      <c r="M28" s="213">
        <v>23</v>
      </c>
      <c r="N28" s="177">
        <v>0.47599999999999998</v>
      </c>
      <c r="Q28" s="183">
        <v>23</v>
      </c>
      <c r="R28" s="234">
        <v>0.48299999999999998</v>
      </c>
      <c r="S28" s="183">
        <v>23</v>
      </c>
      <c r="T28" s="235">
        <v>0.46899999999999997</v>
      </c>
      <c r="U28" s="183">
        <v>23</v>
      </c>
      <c r="V28" s="234">
        <v>0.85499999999999998</v>
      </c>
      <c r="AE28" s="229">
        <v>25</v>
      </c>
      <c r="AF28" s="234">
        <v>0.16500000000000001</v>
      </c>
      <c r="AH28" s="236">
        <v>0.57699999999999996</v>
      </c>
      <c r="AI28" s="237">
        <v>0.33333299999999999</v>
      </c>
    </row>
    <row r="29" spans="1:38">
      <c r="A29" s="213">
        <v>24</v>
      </c>
      <c r="B29" s="177">
        <v>0.35699999999999998</v>
      </c>
      <c r="C29" s="213">
        <v>24</v>
      </c>
      <c r="D29" s="177">
        <v>0.11899999999999999</v>
      </c>
      <c r="E29" s="232">
        <v>24</v>
      </c>
      <c r="F29" s="177">
        <v>0.252</v>
      </c>
      <c r="I29" s="213">
        <v>24</v>
      </c>
      <c r="J29" s="233">
        <v>0.54500000000000004</v>
      </c>
      <c r="K29" s="213">
        <v>24</v>
      </c>
      <c r="L29" s="177">
        <v>0.221</v>
      </c>
      <c r="M29" s="213">
        <v>24</v>
      </c>
      <c r="N29" s="177">
        <v>0.17899999999999999</v>
      </c>
      <c r="Q29" s="183">
        <v>24</v>
      </c>
      <c r="R29" s="234">
        <v>0.42</v>
      </c>
      <c r="S29" s="183">
        <v>24</v>
      </c>
      <c r="T29" s="235">
        <v>0.28999999999999998</v>
      </c>
      <c r="U29" s="183">
        <v>24</v>
      </c>
      <c r="V29" s="234">
        <v>0.71699999999999997</v>
      </c>
      <c r="AE29" s="229">
        <v>26</v>
      </c>
      <c r="AF29" s="234">
        <v>0.16500000000000001</v>
      </c>
      <c r="AH29" s="236">
        <v>0.86599999999999999</v>
      </c>
      <c r="AI29" s="237">
        <v>0.222222</v>
      </c>
      <c r="AL29" s="119">
        <v>5</v>
      </c>
    </row>
    <row r="30" spans="1:38" ht="14.4" thickBot="1">
      <c r="A30" s="213">
        <v>25</v>
      </c>
      <c r="B30" s="177">
        <v>0.217</v>
      </c>
      <c r="C30" s="213">
        <v>25</v>
      </c>
      <c r="D30" s="177">
        <v>0.23400000000000001</v>
      </c>
      <c r="E30" s="232">
        <v>25</v>
      </c>
      <c r="F30" s="177">
        <v>0.39300000000000002</v>
      </c>
      <c r="I30" s="213">
        <v>25</v>
      </c>
      <c r="J30" s="233">
        <v>0.42</v>
      </c>
      <c r="K30" s="213">
        <v>25</v>
      </c>
      <c r="L30" s="177">
        <v>0.221</v>
      </c>
      <c r="M30" s="213">
        <v>25</v>
      </c>
      <c r="N30" s="177">
        <v>0.23400000000000001</v>
      </c>
      <c r="Q30" s="183">
        <v>25</v>
      </c>
      <c r="R30" s="234">
        <v>0.63400000000000001</v>
      </c>
      <c r="S30" s="183">
        <v>25</v>
      </c>
      <c r="T30" s="235">
        <v>0.32400000000000001</v>
      </c>
      <c r="U30" s="183">
        <v>25</v>
      </c>
      <c r="V30" s="234">
        <v>0.79300000000000004</v>
      </c>
      <c r="AE30" s="229">
        <v>27</v>
      </c>
      <c r="AF30" s="177">
        <v>0.16500000000000001</v>
      </c>
      <c r="AH30" s="236">
        <v>1.1539999999999999</v>
      </c>
      <c r="AI30" s="237">
        <v>0.16666700000000001</v>
      </c>
    </row>
    <row r="31" spans="1:38" ht="14.4" thickBot="1">
      <c r="A31" s="213">
        <v>26</v>
      </c>
      <c r="B31" s="177">
        <v>0.186</v>
      </c>
      <c r="C31" s="213">
        <v>26</v>
      </c>
      <c r="D31" s="177">
        <v>0.27600000000000002</v>
      </c>
      <c r="E31" s="232">
        <v>26</v>
      </c>
      <c r="F31" s="177">
        <v>0.72399999999999998</v>
      </c>
      <c r="I31" s="213">
        <v>26</v>
      </c>
      <c r="J31" s="233">
        <v>0.33100000000000002</v>
      </c>
      <c r="K31" s="213">
        <v>26</v>
      </c>
      <c r="L31" s="177">
        <v>0.23400000000000001</v>
      </c>
      <c r="M31" s="213">
        <v>26</v>
      </c>
      <c r="N31" s="177">
        <v>0.30299999999999999</v>
      </c>
      <c r="Q31" s="183">
        <v>26</v>
      </c>
      <c r="R31" s="234">
        <v>0.42</v>
      </c>
      <c r="S31" s="183">
        <v>26</v>
      </c>
      <c r="T31" s="235">
        <v>0.33100000000000002</v>
      </c>
      <c r="U31" s="183">
        <v>26</v>
      </c>
      <c r="V31" s="234">
        <v>0.35199999999999998</v>
      </c>
      <c r="X31" s="307" t="s">
        <v>99</v>
      </c>
      <c r="Y31" s="315"/>
      <c r="Z31" s="315"/>
      <c r="AA31" s="315"/>
      <c r="AB31" s="315"/>
      <c r="AC31" s="308"/>
      <c r="AE31" s="229">
        <v>28</v>
      </c>
      <c r="AF31" s="177">
        <v>0.16500000000000001</v>
      </c>
      <c r="AH31" s="236">
        <v>1.4430000000000001</v>
      </c>
      <c r="AI31" s="237">
        <v>0</v>
      </c>
    </row>
    <row r="32" spans="1:38" ht="14.4" thickBot="1">
      <c r="A32" s="213">
        <v>27</v>
      </c>
      <c r="B32" s="177">
        <v>0.38800000000000001</v>
      </c>
      <c r="C32" s="213">
        <v>27</v>
      </c>
      <c r="D32" s="177">
        <v>0.253</v>
      </c>
      <c r="E32" s="232">
        <v>27</v>
      </c>
      <c r="F32" s="177">
        <v>0.47399999999999998</v>
      </c>
      <c r="I32" s="213">
        <v>27</v>
      </c>
      <c r="J32" s="233">
        <v>0.248</v>
      </c>
      <c r="K32" s="213">
        <v>27</v>
      </c>
      <c r="L32" s="177">
        <v>0.23400000000000001</v>
      </c>
      <c r="M32" s="213">
        <v>27</v>
      </c>
      <c r="N32" s="177">
        <v>0.30299999999999999</v>
      </c>
      <c r="Q32" s="183">
        <v>27</v>
      </c>
      <c r="R32" s="234">
        <v>0.41399999999999998</v>
      </c>
      <c r="S32" s="183">
        <v>27</v>
      </c>
      <c r="T32" s="235">
        <v>0.13800000000000001</v>
      </c>
      <c r="U32" s="183">
        <v>27</v>
      </c>
      <c r="V32" s="234">
        <v>0.35199999999999998</v>
      </c>
      <c r="X32" s="307" t="s">
        <v>223</v>
      </c>
      <c r="Y32" s="308"/>
      <c r="Z32" s="307" t="s">
        <v>224</v>
      </c>
      <c r="AA32" s="308"/>
      <c r="AB32" s="307" t="s">
        <v>225</v>
      </c>
      <c r="AC32" s="309"/>
      <c r="AE32" s="229">
        <v>29</v>
      </c>
      <c r="AF32" s="177">
        <v>0.16700000000000001</v>
      </c>
      <c r="AH32" s="236">
        <v>1.7310000000000001</v>
      </c>
      <c r="AI32" s="237">
        <v>0</v>
      </c>
    </row>
    <row r="33" spans="1:35" ht="42" thickBot="1">
      <c r="A33" s="213">
        <v>28</v>
      </c>
      <c r="B33" s="177">
        <v>0.16900000000000001</v>
      </c>
      <c r="C33" s="213">
        <v>28</v>
      </c>
      <c r="D33" s="177">
        <v>0.23400000000000001</v>
      </c>
      <c r="E33" s="232">
        <v>28</v>
      </c>
      <c r="F33" s="177">
        <v>0.83399999999999996</v>
      </c>
      <c r="I33" s="213">
        <v>28</v>
      </c>
      <c r="J33" s="233">
        <v>0.51700000000000002</v>
      </c>
      <c r="K33" s="213">
        <v>28</v>
      </c>
      <c r="L33" s="177">
        <v>0.4</v>
      </c>
      <c r="M33" s="213">
        <v>28</v>
      </c>
      <c r="N33" s="177">
        <v>0.41399999999999998</v>
      </c>
      <c r="Q33" s="183">
        <v>28</v>
      </c>
      <c r="R33" s="234">
        <v>0.83399999999999996</v>
      </c>
      <c r="S33" s="183">
        <v>28</v>
      </c>
      <c r="T33" s="235">
        <v>0.46899999999999997</v>
      </c>
      <c r="U33" s="183">
        <v>28</v>
      </c>
      <c r="V33" s="234">
        <v>0.79300000000000004</v>
      </c>
      <c r="X33" s="238" t="s">
        <v>94</v>
      </c>
      <c r="Y33" s="239" t="s">
        <v>95</v>
      </c>
      <c r="Z33" s="238" t="s">
        <v>94</v>
      </c>
      <c r="AA33" s="239" t="s">
        <v>95</v>
      </c>
      <c r="AB33" s="238" t="s">
        <v>94</v>
      </c>
      <c r="AC33" s="239" t="s">
        <v>95</v>
      </c>
      <c r="AE33" s="229">
        <v>30</v>
      </c>
      <c r="AF33" s="177">
        <v>0.16700000000000001</v>
      </c>
      <c r="AH33" s="236">
        <v>2.02</v>
      </c>
      <c r="AI33" s="237">
        <v>2.7778000000000001E-2</v>
      </c>
    </row>
    <row r="34" spans="1:35">
      <c r="A34" s="213">
        <v>29</v>
      </c>
      <c r="B34" s="177">
        <v>0.38800000000000001</v>
      </c>
      <c r="C34" s="213">
        <v>29</v>
      </c>
      <c r="D34" s="177">
        <v>0.19800000000000001</v>
      </c>
      <c r="E34" s="232">
        <v>29</v>
      </c>
      <c r="F34" s="177">
        <v>0.312</v>
      </c>
      <c r="I34" s="213">
        <v>29</v>
      </c>
      <c r="J34" s="233">
        <v>0.28999999999999998</v>
      </c>
      <c r="K34" s="213">
        <v>29</v>
      </c>
      <c r="L34" s="177">
        <v>0.35199999999999998</v>
      </c>
      <c r="M34" s="213">
        <v>29</v>
      </c>
      <c r="N34" s="177">
        <v>0.33100000000000002</v>
      </c>
      <c r="Q34" s="183">
        <v>29</v>
      </c>
      <c r="R34" s="234">
        <v>0.38600000000000001</v>
      </c>
      <c r="S34" s="183">
        <v>29</v>
      </c>
      <c r="T34" s="235">
        <v>0.28999999999999998</v>
      </c>
      <c r="U34" s="183">
        <v>29</v>
      </c>
      <c r="V34" s="234">
        <v>0.35799999999999998</v>
      </c>
      <c r="X34" s="241">
        <v>0.31206955938815645</v>
      </c>
      <c r="Y34" s="242">
        <v>0.27500000000000002</v>
      </c>
      <c r="Z34" s="241">
        <v>0.15110000000000001</v>
      </c>
      <c r="AA34" s="242">
        <v>0.05</v>
      </c>
      <c r="AB34" s="241">
        <v>0.38877780845875465</v>
      </c>
      <c r="AC34" s="242">
        <v>0.35483870967741937</v>
      </c>
      <c r="AE34" s="229">
        <v>31</v>
      </c>
      <c r="AF34" s="177">
        <v>0.16700000000000001</v>
      </c>
      <c r="AH34" s="236">
        <v>0.214</v>
      </c>
      <c r="AI34" s="237">
        <v>0.21621599999999999</v>
      </c>
    </row>
    <row r="35" spans="1:35">
      <c r="A35" s="213">
        <v>30</v>
      </c>
      <c r="B35" s="177">
        <v>0.22900000000000001</v>
      </c>
      <c r="C35" s="213">
        <v>30</v>
      </c>
      <c r="D35" s="177">
        <v>0.16700000000000001</v>
      </c>
      <c r="E35" s="232">
        <v>30</v>
      </c>
      <c r="F35" s="177">
        <v>0.68600000000000005</v>
      </c>
      <c r="I35" s="213">
        <v>30</v>
      </c>
      <c r="J35" s="233">
        <v>0.28999999999999998</v>
      </c>
      <c r="K35" s="213">
        <v>30</v>
      </c>
      <c r="L35" s="177">
        <v>0.41399999999999998</v>
      </c>
      <c r="M35" s="213">
        <v>30</v>
      </c>
      <c r="N35" s="177">
        <v>0.441</v>
      </c>
      <c r="Q35" s="183">
        <v>30</v>
      </c>
      <c r="R35" s="234">
        <v>0.4</v>
      </c>
      <c r="S35" s="183">
        <v>30</v>
      </c>
      <c r="T35" s="235">
        <v>0.46899999999999997</v>
      </c>
      <c r="U35" s="183">
        <v>30</v>
      </c>
      <c r="V35" s="234">
        <v>0.79300000000000004</v>
      </c>
      <c r="X35" s="241">
        <v>0.41013911877631293</v>
      </c>
      <c r="Y35" s="242">
        <v>0.25</v>
      </c>
      <c r="Z35" s="241">
        <v>0.16420000000000001</v>
      </c>
      <c r="AA35" s="242">
        <v>0.05</v>
      </c>
      <c r="AB35" s="241">
        <v>0.55655561691750932</v>
      </c>
      <c r="AC35" s="242">
        <v>0.29032258064516131</v>
      </c>
      <c r="AE35" s="229">
        <v>32</v>
      </c>
      <c r="AF35" s="177">
        <v>0.16700000000000001</v>
      </c>
      <c r="AH35" s="236">
        <v>0.373</v>
      </c>
      <c r="AI35" s="237">
        <v>0.43243199999999998</v>
      </c>
    </row>
    <row r="36" spans="1:35" ht="14.4" thickBot="1">
      <c r="A36" s="213">
        <v>31</v>
      </c>
      <c r="B36" s="177">
        <v>0.28599999999999998</v>
      </c>
      <c r="C36" s="213">
        <v>31</v>
      </c>
      <c r="D36" s="177">
        <v>0.28599999999999998</v>
      </c>
      <c r="E36" s="232">
        <v>31</v>
      </c>
      <c r="F36" s="177">
        <v>0.20699999999999999</v>
      </c>
      <c r="I36" s="213">
        <v>31</v>
      </c>
      <c r="J36" s="233">
        <v>0.193</v>
      </c>
      <c r="K36" s="213">
        <v>31</v>
      </c>
      <c r="L36" s="177">
        <v>0.496</v>
      </c>
      <c r="M36" s="213">
        <v>31</v>
      </c>
      <c r="N36" s="177">
        <v>0.42</v>
      </c>
      <c r="Q36" s="183">
        <v>31</v>
      </c>
      <c r="R36" s="234">
        <v>0.46899999999999997</v>
      </c>
      <c r="S36" s="183">
        <v>31</v>
      </c>
      <c r="T36" s="235">
        <v>0.28999999999999998</v>
      </c>
      <c r="U36" s="184">
        <v>31</v>
      </c>
      <c r="V36" s="248">
        <v>0.372</v>
      </c>
      <c r="X36" s="241">
        <v>0.50820867816446935</v>
      </c>
      <c r="Y36" s="242">
        <v>0.27500000000000002</v>
      </c>
      <c r="Z36" s="241">
        <v>0.30220000000000002</v>
      </c>
      <c r="AA36" s="242">
        <v>0.45</v>
      </c>
      <c r="AB36" s="241">
        <v>0.724333425376264</v>
      </c>
      <c r="AC36" s="242">
        <v>0.12903225806451613</v>
      </c>
      <c r="AE36" s="229">
        <v>33</v>
      </c>
      <c r="AF36" s="177">
        <v>0.16900000000000001</v>
      </c>
      <c r="AH36" s="236">
        <v>0.53100000000000003</v>
      </c>
      <c r="AI36" s="237">
        <v>0.21621599999999999</v>
      </c>
    </row>
    <row r="37" spans="1:35">
      <c r="A37" s="213">
        <v>32</v>
      </c>
      <c r="B37" s="177">
        <v>0.41</v>
      </c>
      <c r="C37" s="213">
        <v>32</v>
      </c>
      <c r="D37" s="177">
        <v>0.193</v>
      </c>
      <c r="E37" s="232">
        <v>32</v>
      </c>
      <c r="F37" s="177">
        <v>0.33400000000000002</v>
      </c>
      <c r="I37" s="213">
        <v>32</v>
      </c>
      <c r="J37" s="233">
        <v>0.35199999999999998</v>
      </c>
      <c r="K37" s="213">
        <v>32</v>
      </c>
      <c r="L37" s="177">
        <v>0.71699999999999997</v>
      </c>
      <c r="M37" s="213">
        <v>32</v>
      </c>
      <c r="N37" s="177">
        <v>0.55100000000000005</v>
      </c>
      <c r="Q37" s="183">
        <v>32</v>
      </c>
      <c r="R37" s="234">
        <v>0.42699999999999999</v>
      </c>
      <c r="S37" s="183">
        <v>32</v>
      </c>
      <c r="T37" s="234">
        <v>0.496</v>
      </c>
      <c r="X37" s="241">
        <v>0.60627823755262578</v>
      </c>
      <c r="Y37" s="242">
        <v>0.1</v>
      </c>
      <c r="Z37" s="241">
        <v>0.44020000000000004</v>
      </c>
      <c r="AA37" s="242">
        <v>0.17499999999999999</v>
      </c>
      <c r="AB37" s="241">
        <v>0.89211123383501867</v>
      </c>
      <c r="AC37" s="242">
        <v>0.12903225806451613</v>
      </c>
      <c r="AE37" s="229">
        <v>34</v>
      </c>
      <c r="AF37" s="177">
        <v>0.17899999999999999</v>
      </c>
      <c r="AH37" s="236">
        <v>0.69</v>
      </c>
      <c r="AI37" s="237">
        <v>8.1081E-2</v>
      </c>
    </row>
    <row r="38" spans="1:35">
      <c r="A38" s="213">
        <v>33</v>
      </c>
      <c r="B38" s="177">
        <v>0.193</v>
      </c>
      <c r="C38" s="213">
        <v>33</v>
      </c>
      <c r="D38" s="177">
        <v>0.30299999999999999</v>
      </c>
      <c r="E38" s="232">
        <v>33</v>
      </c>
      <c r="F38" s="177">
        <v>0.16500000000000001</v>
      </c>
      <c r="I38" s="213">
        <v>33</v>
      </c>
      <c r="J38" s="233">
        <v>0.441</v>
      </c>
      <c r="K38" s="213">
        <v>33</v>
      </c>
      <c r="L38" s="177">
        <v>0.59299999999999997</v>
      </c>
      <c r="M38" s="213">
        <v>33</v>
      </c>
      <c r="N38" s="177">
        <v>0.38600000000000001</v>
      </c>
      <c r="Q38" s="183">
        <v>33</v>
      </c>
      <c r="R38" s="234">
        <v>0.23400000000000001</v>
      </c>
      <c r="S38" s="183">
        <v>33</v>
      </c>
      <c r="T38" s="234">
        <v>0.23400000000000001</v>
      </c>
      <c r="X38" s="241">
        <v>0.7043477969407822</v>
      </c>
      <c r="Y38" s="242">
        <v>0.05</v>
      </c>
      <c r="Z38" s="241">
        <v>0.57820000000000005</v>
      </c>
      <c r="AA38" s="242">
        <v>0.22500000000000001</v>
      </c>
      <c r="AB38" s="241">
        <v>1.0598890422937732</v>
      </c>
      <c r="AC38" s="242">
        <v>6.4516129032258063E-2</v>
      </c>
      <c r="AE38" s="229">
        <v>35</v>
      </c>
      <c r="AF38" s="234">
        <v>0.17899999999999999</v>
      </c>
      <c r="AH38" s="236">
        <v>0.84899999999999998</v>
      </c>
      <c r="AI38" s="237">
        <v>2.7026999999999999E-2</v>
      </c>
    </row>
    <row r="39" spans="1:35">
      <c r="A39" s="213">
        <v>34</v>
      </c>
      <c r="B39" s="177">
        <v>0.71199999999999997</v>
      </c>
      <c r="C39" s="213">
        <v>34</v>
      </c>
      <c r="D39" s="177">
        <v>0.35699999999999998</v>
      </c>
      <c r="E39" s="232">
        <v>34</v>
      </c>
      <c r="F39" s="177">
        <v>0.16700000000000001</v>
      </c>
      <c r="I39" s="213">
        <v>34</v>
      </c>
      <c r="J39" s="233">
        <v>0.28999999999999998</v>
      </c>
      <c r="K39" s="213">
        <v>34</v>
      </c>
      <c r="L39" s="177">
        <v>0.47599999999999998</v>
      </c>
      <c r="M39" s="213">
        <v>34</v>
      </c>
      <c r="N39" s="177">
        <v>0.86899999999999999</v>
      </c>
      <c r="Q39" s="183">
        <v>34</v>
      </c>
      <c r="R39" s="234">
        <v>0.221</v>
      </c>
      <c r="S39" s="183">
        <v>34</v>
      </c>
      <c r="T39" s="234">
        <v>0.16500000000000001</v>
      </c>
      <c r="X39" s="241">
        <v>0.80241735632893862</v>
      </c>
      <c r="Y39" s="242">
        <v>2.5000000000000001E-2</v>
      </c>
      <c r="Z39" s="241">
        <v>0.71620000000000006</v>
      </c>
      <c r="AA39" s="242">
        <v>0.05</v>
      </c>
      <c r="AB39" s="241">
        <v>1.2276668507525279</v>
      </c>
      <c r="AC39" s="242">
        <v>3.2258064516129031E-2</v>
      </c>
      <c r="AE39" s="229">
        <v>36</v>
      </c>
      <c r="AF39" s="234">
        <v>0.17899999999999999</v>
      </c>
      <c r="AH39" s="236">
        <v>1.008</v>
      </c>
      <c r="AI39" s="237">
        <v>0</v>
      </c>
    </row>
    <row r="40" spans="1:35" ht="14.4" thickBot="1">
      <c r="A40" s="213">
        <v>35</v>
      </c>
      <c r="B40" s="177">
        <v>0.42699999999999999</v>
      </c>
      <c r="C40" s="213">
        <v>35</v>
      </c>
      <c r="D40" s="177">
        <v>0.439</v>
      </c>
      <c r="E40" s="232">
        <v>35</v>
      </c>
      <c r="F40" s="177">
        <v>0.439</v>
      </c>
      <c r="I40" s="213">
        <v>35</v>
      </c>
      <c r="J40" s="233">
        <v>0.33100000000000002</v>
      </c>
      <c r="K40" s="213">
        <v>35</v>
      </c>
      <c r="L40" s="177">
        <v>0.47599999999999998</v>
      </c>
      <c r="M40" s="213">
        <v>35</v>
      </c>
      <c r="N40" s="177">
        <v>0.30299999999999999</v>
      </c>
      <c r="Q40" s="183">
        <v>35</v>
      </c>
      <c r="R40" s="234">
        <v>0.51700000000000002</v>
      </c>
      <c r="S40" s="183">
        <v>35</v>
      </c>
      <c r="T40" s="234">
        <v>0.13800000000000001</v>
      </c>
      <c r="X40" s="244">
        <v>0.90048691571709505</v>
      </c>
      <c r="Y40" s="245">
        <v>2.5000000000000001E-2</v>
      </c>
      <c r="Z40" s="244"/>
      <c r="AA40" s="245"/>
      <c r="AB40" s="244"/>
      <c r="AC40" s="245"/>
      <c r="AE40" s="229">
        <v>37</v>
      </c>
      <c r="AF40" s="177">
        <v>0.17899999999999999</v>
      </c>
      <c r="AH40" s="236">
        <v>1.167</v>
      </c>
      <c r="AI40" s="237">
        <v>2.7026999999999999E-2</v>
      </c>
    </row>
    <row r="41" spans="1:35" ht="14.4" thickBot="1">
      <c r="A41" s="213">
        <v>36</v>
      </c>
      <c r="B41" s="177">
        <v>0.68899999999999995</v>
      </c>
      <c r="C41" s="213">
        <v>36</v>
      </c>
      <c r="D41" s="177">
        <v>0.26900000000000002</v>
      </c>
      <c r="E41" s="232">
        <v>36</v>
      </c>
      <c r="F41" s="177">
        <v>0.42399999999999999</v>
      </c>
      <c r="I41" s="217">
        <v>36</v>
      </c>
      <c r="J41" s="249">
        <v>0.221</v>
      </c>
      <c r="K41" s="213">
        <v>36</v>
      </c>
      <c r="L41" s="177">
        <v>0.14499999999999999</v>
      </c>
      <c r="M41" s="213">
        <v>36</v>
      </c>
      <c r="N41" s="177">
        <v>0.41399999999999998</v>
      </c>
      <c r="Q41" s="183">
        <v>36</v>
      </c>
      <c r="R41" s="234">
        <v>0.372</v>
      </c>
      <c r="S41" s="183">
        <v>36</v>
      </c>
      <c r="T41" s="234">
        <v>0.214</v>
      </c>
      <c r="AE41" s="229">
        <v>38</v>
      </c>
      <c r="AF41" s="177">
        <v>0.17899999999999999</v>
      </c>
      <c r="AH41" s="236">
        <v>0.362257</v>
      </c>
      <c r="AI41" s="237">
        <v>0.57894699999999999</v>
      </c>
    </row>
    <row r="42" spans="1:35" ht="14.4" thickBot="1">
      <c r="A42" s="217">
        <v>37</v>
      </c>
      <c r="B42" s="162">
        <v>0.16700000000000001</v>
      </c>
      <c r="C42" s="213">
        <v>37</v>
      </c>
      <c r="D42" s="177">
        <v>0.13600000000000001</v>
      </c>
      <c r="E42" s="232">
        <v>37</v>
      </c>
      <c r="F42" s="177">
        <v>0.34300000000000003</v>
      </c>
      <c r="K42" s="217">
        <v>37</v>
      </c>
      <c r="L42" s="162">
        <v>1.0409999999999999</v>
      </c>
      <c r="M42" s="213">
        <v>37</v>
      </c>
      <c r="N42" s="177">
        <v>0.30299999999999999</v>
      </c>
      <c r="Q42" s="183">
        <v>37</v>
      </c>
      <c r="R42" s="234">
        <v>0.28999999999999998</v>
      </c>
      <c r="S42" s="183">
        <v>37</v>
      </c>
      <c r="T42" s="234">
        <v>0.35799999999999998</v>
      </c>
      <c r="AE42" s="229">
        <v>39</v>
      </c>
      <c r="AF42" s="177">
        <v>0.17899999999999999</v>
      </c>
      <c r="AH42" s="236">
        <v>0.54551499999999997</v>
      </c>
      <c r="AI42" s="237">
        <v>0.28947400000000001</v>
      </c>
    </row>
    <row r="43" spans="1:35" ht="14.4" thickBot="1">
      <c r="C43" s="213">
        <v>38</v>
      </c>
      <c r="D43" s="177">
        <v>0.36199999999999999</v>
      </c>
      <c r="E43" s="232">
        <v>38</v>
      </c>
      <c r="F43" s="177">
        <v>0.29299999999999998</v>
      </c>
      <c r="M43" s="217">
        <v>38</v>
      </c>
      <c r="N43" s="162">
        <v>0.33100000000000002</v>
      </c>
      <c r="Q43" s="183">
        <v>38</v>
      </c>
      <c r="R43" s="234">
        <v>0.28999999999999998</v>
      </c>
      <c r="S43" s="183">
        <v>38</v>
      </c>
      <c r="T43" s="234">
        <v>0.47599999999999998</v>
      </c>
      <c r="AE43" s="229">
        <v>40</v>
      </c>
      <c r="AF43" s="177">
        <v>0.17899999999999999</v>
      </c>
      <c r="AH43" s="236">
        <v>0.72877199999999998</v>
      </c>
      <c r="AI43" s="237">
        <v>7.8947000000000003E-2</v>
      </c>
    </row>
    <row r="44" spans="1:35" ht="14.4" thickBot="1">
      <c r="C44" s="213">
        <v>39</v>
      </c>
      <c r="D44" s="177">
        <v>0.13600000000000001</v>
      </c>
      <c r="E44" s="250">
        <v>39</v>
      </c>
      <c r="F44" s="162">
        <v>0.60099999999999998</v>
      </c>
      <c r="Q44" s="183">
        <v>39</v>
      </c>
      <c r="R44" s="234">
        <v>0.33100000000000002</v>
      </c>
      <c r="S44" s="183">
        <v>39</v>
      </c>
      <c r="T44" s="234">
        <v>0.221</v>
      </c>
      <c r="AE44" s="229">
        <v>41</v>
      </c>
      <c r="AF44" s="177">
        <v>0.184</v>
      </c>
      <c r="AH44" s="236">
        <v>0.91203000000000001</v>
      </c>
      <c r="AI44" s="237">
        <v>2.6315999999999999E-2</v>
      </c>
    </row>
    <row r="45" spans="1:35" ht="14.4" thickBot="1">
      <c r="C45" s="213">
        <v>40</v>
      </c>
      <c r="D45" s="177">
        <v>0.17899999999999999</v>
      </c>
      <c r="Q45" s="184">
        <v>40</v>
      </c>
      <c r="R45" s="248">
        <v>0.58599999999999997</v>
      </c>
      <c r="S45" s="184">
        <v>40</v>
      </c>
      <c r="T45" s="248">
        <v>0.42</v>
      </c>
      <c r="AE45" s="229">
        <v>42</v>
      </c>
      <c r="AF45" s="177">
        <v>0.186</v>
      </c>
      <c r="AH45" s="236">
        <v>1.0952869999999999</v>
      </c>
      <c r="AI45" s="237">
        <v>0</v>
      </c>
    </row>
    <row r="46" spans="1:35">
      <c r="C46" s="213">
        <v>41</v>
      </c>
      <c r="D46" s="177">
        <v>0.214</v>
      </c>
      <c r="AE46" s="229">
        <v>43</v>
      </c>
      <c r="AF46" s="177">
        <v>0.193</v>
      </c>
      <c r="AH46" s="236">
        <v>1.278545</v>
      </c>
      <c r="AI46" s="237">
        <v>0</v>
      </c>
    </row>
    <row r="47" spans="1:35">
      <c r="C47" s="213">
        <v>42</v>
      </c>
      <c r="D47" s="177">
        <v>0.14799999999999999</v>
      </c>
      <c r="AE47" s="229">
        <v>44</v>
      </c>
      <c r="AF47" s="177">
        <v>0.193</v>
      </c>
      <c r="AH47" s="236">
        <v>1.461802</v>
      </c>
      <c r="AI47" s="237">
        <v>2.6315999999999999E-2</v>
      </c>
    </row>
    <row r="48" spans="1:35">
      <c r="C48" s="213">
        <v>43</v>
      </c>
      <c r="D48" s="177">
        <v>0.16700000000000001</v>
      </c>
      <c r="AE48" s="229">
        <v>45</v>
      </c>
      <c r="AF48" s="177">
        <v>0.193</v>
      </c>
      <c r="AH48" s="236">
        <v>0.31207000000000001</v>
      </c>
      <c r="AI48" s="237">
        <v>0.27500000000000002</v>
      </c>
    </row>
    <row r="49" spans="3:35" ht="14.4" thickBot="1">
      <c r="C49" s="217">
        <v>44</v>
      </c>
      <c r="D49" s="162">
        <v>0.11</v>
      </c>
      <c r="AE49" s="229">
        <v>46</v>
      </c>
      <c r="AF49" s="177">
        <v>0.193</v>
      </c>
      <c r="AH49" s="236">
        <v>0.41013899999999998</v>
      </c>
      <c r="AI49" s="237">
        <v>0.25</v>
      </c>
    </row>
    <row r="50" spans="3:35">
      <c r="AE50" s="229">
        <v>47</v>
      </c>
      <c r="AF50" s="177">
        <v>0.193</v>
      </c>
      <c r="AH50" s="236">
        <v>0.50820900000000002</v>
      </c>
      <c r="AI50" s="237">
        <v>0.27500000000000002</v>
      </c>
    </row>
    <row r="51" spans="3:35">
      <c r="AE51" s="229">
        <v>48</v>
      </c>
      <c r="AF51" s="177">
        <v>0.193</v>
      </c>
      <c r="AH51" s="236">
        <v>0.60627799999999998</v>
      </c>
      <c r="AI51" s="237">
        <v>0.1</v>
      </c>
    </row>
    <row r="52" spans="3:35">
      <c r="AE52" s="229">
        <v>49</v>
      </c>
      <c r="AF52" s="177">
        <v>0.193</v>
      </c>
      <c r="AH52" s="236">
        <v>0.70434799999999997</v>
      </c>
      <c r="AI52" s="237">
        <v>0.05</v>
      </c>
    </row>
    <row r="53" spans="3:35">
      <c r="AE53" s="229">
        <v>50</v>
      </c>
      <c r="AF53" s="177">
        <v>0.19800000000000001</v>
      </c>
      <c r="AH53" s="236">
        <v>0.80241700000000005</v>
      </c>
      <c r="AI53" s="237">
        <v>2.5000000000000001E-2</v>
      </c>
    </row>
    <row r="54" spans="3:35">
      <c r="AE54" s="229">
        <v>51</v>
      </c>
      <c r="AF54" s="177">
        <v>0.19800000000000001</v>
      </c>
      <c r="AH54" s="236">
        <v>0.90048700000000004</v>
      </c>
      <c r="AI54" s="237">
        <v>2.5000000000000001E-2</v>
      </c>
    </row>
    <row r="55" spans="3:35">
      <c r="AE55" s="229">
        <v>52</v>
      </c>
      <c r="AF55" s="177">
        <v>0.19800000000000001</v>
      </c>
      <c r="AH55" s="236">
        <v>0.15110000000000001</v>
      </c>
      <c r="AI55" s="237">
        <v>0.05</v>
      </c>
    </row>
    <row r="56" spans="3:35">
      <c r="AE56" s="229">
        <v>53</v>
      </c>
      <c r="AF56" s="177">
        <v>0.20699999999999999</v>
      </c>
      <c r="AH56" s="236">
        <v>0.16420000000000001</v>
      </c>
      <c r="AI56" s="237">
        <v>0.05</v>
      </c>
    </row>
    <row r="57" spans="3:35">
      <c r="AE57" s="229">
        <v>54</v>
      </c>
      <c r="AF57" s="177">
        <v>0.214</v>
      </c>
      <c r="AH57" s="236">
        <v>0.30220000000000002</v>
      </c>
      <c r="AI57" s="237">
        <v>0.45</v>
      </c>
    </row>
    <row r="58" spans="3:35">
      <c r="AE58" s="229">
        <v>55</v>
      </c>
      <c r="AF58" s="177">
        <v>0.214</v>
      </c>
      <c r="AH58" s="236">
        <v>0.44019999999999998</v>
      </c>
      <c r="AI58" s="237">
        <v>0.17499999999999999</v>
      </c>
    </row>
    <row r="59" spans="3:35">
      <c r="AE59" s="229">
        <v>56</v>
      </c>
      <c r="AF59" s="177">
        <v>0.214</v>
      </c>
      <c r="AH59" s="236">
        <v>0.57820000000000005</v>
      </c>
      <c r="AI59" s="237">
        <v>0.22500000000000001</v>
      </c>
    </row>
    <row r="60" spans="3:35">
      <c r="AE60" s="229">
        <v>57</v>
      </c>
      <c r="AF60" s="234">
        <v>0.214</v>
      </c>
      <c r="AH60" s="236">
        <v>0.71619999999999995</v>
      </c>
      <c r="AI60" s="237">
        <v>0.05</v>
      </c>
    </row>
    <row r="61" spans="3:35">
      <c r="AE61" s="229">
        <v>58</v>
      </c>
      <c r="AF61" s="234">
        <v>0.214</v>
      </c>
      <c r="AH61" s="236">
        <v>0.39</v>
      </c>
      <c r="AI61" s="237">
        <v>0.35</v>
      </c>
    </row>
    <row r="62" spans="3:35">
      <c r="AE62" s="229">
        <v>59</v>
      </c>
      <c r="AF62" s="234">
        <v>0.214</v>
      </c>
      <c r="AH62" s="236">
        <v>0.56000000000000005</v>
      </c>
      <c r="AI62" s="237">
        <v>0.28999999999999998</v>
      </c>
    </row>
    <row r="63" spans="3:35">
      <c r="AE63" s="229">
        <v>60</v>
      </c>
      <c r="AF63" s="177">
        <v>0.214</v>
      </c>
      <c r="AH63" s="236">
        <v>0.72</v>
      </c>
      <c r="AI63" s="237">
        <v>0.129</v>
      </c>
    </row>
    <row r="64" spans="3:35">
      <c r="AE64" s="229">
        <v>61</v>
      </c>
      <c r="AF64" s="177">
        <v>0.214</v>
      </c>
      <c r="AH64" s="236">
        <v>0.89</v>
      </c>
      <c r="AI64" s="237">
        <v>0.129</v>
      </c>
    </row>
    <row r="65" spans="31:35">
      <c r="AE65" s="229">
        <v>62</v>
      </c>
      <c r="AF65" s="177">
        <v>0.217</v>
      </c>
      <c r="AH65" s="236">
        <v>1.06</v>
      </c>
      <c r="AI65" s="237">
        <v>6.5000000000000002E-2</v>
      </c>
    </row>
    <row r="66" spans="31:35" ht="14.4" thickBot="1">
      <c r="AE66" s="229">
        <v>63</v>
      </c>
      <c r="AF66" s="177">
        <v>0.221</v>
      </c>
      <c r="AH66" s="251">
        <v>1.23</v>
      </c>
      <c r="AI66" s="252">
        <v>3.2000000000000001E-2</v>
      </c>
    </row>
    <row r="67" spans="31:35">
      <c r="AE67" s="229">
        <v>64</v>
      </c>
      <c r="AF67" s="177">
        <v>0.221</v>
      </c>
      <c r="AH67" s="253"/>
      <c r="AI67" s="253"/>
    </row>
    <row r="68" spans="31:35">
      <c r="AE68" s="229">
        <v>65</v>
      </c>
      <c r="AF68" s="234">
        <v>0.221</v>
      </c>
    </row>
    <row r="69" spans="31:35">
      <c r="AE69" s="229">
        <v>66</v>
      </c>
      <c r="AF69" s="234">
        <v>0.221</v>
      </c>
    </row>
    <row r="70" spans="31:35">
      <c r="AE70" s="229">
        <v>67</v>
      </c>
      <c r="AF70" s="234">
        <v>0.221</v>
      </c>
    </row>
    <row r="71" spans="31:35">
      <c r="AE71" s="229">
        <v>68</v>
      </c>
      <c r="AF71" s="234">
        <v>0.221</v>
      </c>
    </row>
    <row r="72" spans="31:35">
      <c r="AE72" s="229">
        <v>69</v>
      </c>
      <c r="AF72" s="234">
        <v>0.221</v>
      </c>
    </row>
    <row r="73" spans="31:35">
      <c r="AE73" s="229">
        <v>70</v>
      </c>
      <c r="AF73" s="177">
        <v>0.221</v>
      </c>
    </row>
    <row r="74" spans="31:35">
      <c r="AE74" s="229">
        <v>71</v>
      </c>
      <c r="AF74" s="177">
        <v>0.221</v>
      </c>
    </row>
    <row r="75" spans="31:35">
      <c r="AE75" s="229">
        <v>72</v>
      </c>
      <c r="AF75" s="177">
        <v>0.221</v>
      </c>
    </row>
    <row r="76" spans="31:35">
      <c r="AE76" s="229">
        <v>73</v>
      </c>
      <c r="AF76" s="177">
        <v>0.221</v>
      </c>
    </row>
    <row r="77" spans="31:35">
      <c r="AE77" s="229">
        <v>74</v>
      </c>
      <c r="AF77" s="177">
        <v>0.221</v>
      </c>
    </row>
    <row r="78" spans="31:35">
      <c r="AE78" s="229">
        <v>75</v>
      </c>
      <c r="AF78" s="177">
        <v>0.221</v>
      </c>
    </row>
    <row r="79" spans="31:35">
      <c r="AE79" s="229">
        <v>76</v>
      </c>
      <c r="AF79" s="177">
        <v>0.22900000000000001</v>
      </c>
    </row>
    <row r="80" spans="31:35">
      <c r="AE80" s="229">
        <v>77</v>
      </c>
      <c r="AF80" s="177">
        <v>0.22900000000000001</v>
      </c>
    </row>
    <row r="81" spans="31:32">
      <c r="AE81" s="229">
        <v>78</v>
      </c>
      <c r="AF81" s="177">
        <v>0.23400000000000001</v>
      </c>
    </row>
    <row r="82" spans="31:32">
      <c r="AE82" s="229">
        <v>79</v>
      </c>
      <c r="AF82" s="177">
        <v>0.23400000000000001</v>
      </c>
    </row>
    <row r="83" spans="31:32">
      <c r="AE83" s="229">
        <v>80</v>
      </c>
      <c r="AF83" s="177">
        <v>0.23400000000000001</v>
      </c>
    </row>
    <row r="84" spans="31:32">
      <c r="AE84" s="229">
        <v>81</v>
      </c>
      <c r="AF84" s="177">
        <v>0.23400000000000001</v>
      </c>
    </row>
    <row r="85" spans="31:32">
      <c r="AE85" s="229">
        <v>82</v>
      </c>
      <c r="AF85" s="177">
        <v>0.23400000000000001</v>
      </c>
    </row>
    <row r="86" spans="31:32">
      <c r="AE86" s="229">
        <v>83</v>
      </c>
      <c r="AF86" s="234">
        <v>0.23400000000000001</v>
      </c>
    </row>
    <row r="87" spans="31:32">
      <c r="AE87" s="229">
        <v>84</v>
      </c>
      <c r="AF87" s="234">
        <v>0.23400000000000001</v>
      </c>
    </row>
    <row r="88" spans="31:32">
      <c r="AE88" s="229">
        <v>85</v>
      </c>
      <c r="AF88" s="234">
        <v>0.23400000000000001</v>
      </c>
    </row>
    <row r="89" spans="31:32">
      <c r="AE89" s="229">
        <v>86</v>
      </c>
      <c r="AF89" s="234">
        <v>0.23400000000000001</v>
      </c>
    </row>
    <row r="90" spans="31:32">
      <c r="AE90" s="229">
        <v>87</v>
      </c>
      <c r="AF90" s="234">
        <v>0.23400000000000001</v>
      </c>
    </row>
    <row r="91" spans="31:32">
      <c r="AE91" s="229">
        <v>88</v>
      </c>
      <c r="AF91" s="234">
        <v>0.23400000000000001</v>
      </c>
    </row>
    <row r="92" spans="31:32">
      <c r="AE92" s="229">
        <v>89</v>
      </c>
      <c r="AF92" s="234">
        <v>0.23400000000000001</v>
      </c>
    </row>
    <row r="93" spans="31:32">
      <c r="AE93" s="229">
        <v>90</v>
      </c>
      <c r="AF93" s="177">
        <v>0.23400000000000001</v>
      </c>
    </row>
    <row r="94" spans="31:32">
      <c r="AE94" s="229">
        <v>91</v>
      </c>
      <c r="AF94" s="177">
        <v>0.23400000000000001</v>
      </c>
    </row>
    <row r="95" spans="31:32">
      <c r="AE95" s="229">
        <v>92</v>
      </c>
      <c r="AF95" s="177">
        <v>0.23400000000000001</v>
      </c>
    </row>
    <row r="96" spans="31:32">
      <c r="AE96" s="229">
        <v>93</v>
      </c>
      <c r="AF96" s="177">
        <v>0.23400000000000001</v>
      </c>
    </row>
    <row r="97" spans="31:32">
      <c r="AE97" s="229">
        <v>94</v>
      </c>
      <c r="AF97" s="177">
        <v>0.23400000000000001</v>
      </c>
    </row>
    <row r="98" spans="31:32">
      <c r="AE98" s="229">
        <v>95</v>
      </c>
      <c r="AF98" s="177">
        <v>0.23400000000000001</v>
      </c>
    </row>
    <row r="99" spans="31:32">
      <c r="AE99" s="229">
        <v>96</v>
      </c>
      <c r="AF99" s="177">
        <v>0.23400000000000001</v>
      </c>
    </row>
    <row r="100" spans="31:32">
      <c r="AE100" s="229">
        <v>97</v>
      </c>
      <c r="AF100" s="177">
        <v>0.23599999999999999</v>
      </c>
    </row>
    <row r="101" spans="31:32">
      <c r="AE101" s="229">
        <v>98</v>
      </c>
      <c r="AF101" s="177">
        <v>0.23599999999999999</v>
      </c>
    </row>
    <row r="102" spans="31:32">
      <c r="AE102" s="229">
        <v>99</v>
      </c>
      <c r="AF102" s="177">
        <v>0.23599999999999999</v>
      </c>
    </row>
    <row r="103" spans="31:32">
      <c r="AE103" s="229">
        <v>100</v>
      </c>
      <c r="AF103" s="177">
        <v>0.23799999999999999</v>
      </c>
    </row>
    <row r="104" spans="31:32">
      <c r="AE104" s="229">
        <v>101</v>
      </c>
      <c r="AF104" s="177">
        <v>0.23799999999999999</v>
      </c>
    </row>
    <row r="105" spans="31:32">
      <c r="AE105" s="229">
        <v>102</v>
      </c>
      <c r="AF105" s="177">
        <v>0.23799999999999999</v>
      </c>
    </row>
    <row r="106" spans="31:32">
      <c r="AE106" s="229">
        <v>103</v>
      </c>
      <c r="AF106" s="177">
        <v>0.248</v>
      </c>
    </row>
    <row r="107" spans="31:32">
      <c r="AE107" s="229">
        <v>104</v>
      </c>
      <c r="AF107" s="177">
        <v>0.248</v>
      </c>
    </row>
    <row r="108" spans="31:32">
      <c r="AE108" s="229">
        <v>105</v>
      </c>
      <c r="AF108" s="234">
        <v>0.248</v>
      </c>
    </row>
    <row r="109" spans="31:32">
      <c r="AE109" s="229">
        <v>106</v>
      </c>
      <c r="AF109" s="234">
        <v>0.248</v>
      </c>
    </row>
    <row r="110" spans="31:32">
      <c r="AE110" s="229">
        <v>107</v>
      </c>
      <c r="AF110" s="234">
        <v>0.248</v>
      </c>
    </row>
    <row r="111" spans="31:32">
      <c r="AE111" s="229">
        <v>108</v>
      </c>
      <c r="AF111" s="234">
        <v>0.248</v>
      </c>
    </row>
    <row r="112" spans="31:32">
      <c r="AE112" s="229">
        <v>109</v>
      </c>
      <c r="AF112" s="177">
        <v>0.248</v>
      </c>
    </row>
    <row r="113" spans="31:32">
      <c r="AE113" s="229">
        <v>110</v>
      </c>
      <c r="AF113" s="177">
        <v>0.248</v>
      </c>
    </row>
    <row r="114" spans="31:32">
      <c r="AE114" s="229">
        <v>111</v>
      </c>
      <c r="AF114" s="177">
        <v>0.248</v>
      </c>
    </row>
    <row r="115" spans="31:32">
      <c r="AE115" s="229">
        <v>112</v>
      </c>
      <c r="AF115" s="177">
        <v>0.248</v>
      </c>
    </row>
    <row r="116" spans="31:32">
      <c r="AE116" s="229">
        <v>113</v>
      </c>
      <c r="AF116" s="177">
        <v>0.248</v>
      </c>
    </row>
    <row r="117" spans="31:32">
      <c r="AE117" s="229">
        <v>114</v>
      </c>
      <c r="AF117" s="177">
        <v>0.252</v>
      </c>
    </row>
    <row r="118" spans="31:32">
      <c r="AE118" s="229">
        <v>115</v>
      </c>
      <c r="AF118" s="177">
        <v>0.252</v>
      </c>
    </row>
    <row r="119" spans="31:32">
      <c r="AE119" s="229">
        <v>116</v>
      </c>
      <c r="AF119" s="177">
        <v>0.252</v>
      </c>
    </row>
    <row r="120" spans="31:32">
      <c r="AE120" s="229">
        <v>117</v>
      </c>
      <c r="AF120" s="177">
        <v>0.253</v>
      </c>
    </row>
    <row r="121" spans="31:32">
      <c r="AE121" s="229">
        <v>118</v>
      </c>
      <c r="AF121" s="177">
        <v>0.255</v>
      </c>
    </row>
    <row r="122" spans="31:32">
      <c r="AE122" s="229">
        <v>119</v>
      </c>
      <c r="AF122" s="234">
        <v>0.255</v>
      </c>
    </row>
    <row r="123" spans="31:32">
      <c r="AE123" s="229">
        <v>120</v>
      </c>
      <c r="AF123" s="234">
        <v>0.255</v>
      </c>
    </row>
    <row r="124" spans="31:32">
      <c r="AE124" s="229">
        <v>121</v>
      </c>
      <c r="AF124" s="177">
        <v>0.255</v>
      </c>
    </row>
    <row r="125" spans="31:32">
      <c r="AE125" s="229">
        <v>122</v>
      </c>
      <c r="AF125" s="177">
        <v>0.255</v>
      </c>
    </row>
    <row r="126" spans="31:32">
      <c r="AE126" s="229">
        <v>123</v>
      </c>
      <c r="AF126" s="177">
        <v>0.255</v>
      </c>
    </row>
    <row r="127" spans="31:32">
      <c r="AE127" s="229">
        <v>124</v>
      </c>
      <c r="AF127" s="177">
        <v>0.255</v>
      </c>
    </row>
    <row r="128" spans="31:32">
      <c r="AE128" s="229">
        <v>125</v>
      </c>
      <c r="AF128" s="177">
        <v>0.26</v>
      </c>
    </row>
    <row r="129" spans="31:32">
      <c r="AE129" s="229">
        <v>126</v>
      </c>
      <c r="AF129" s="177">
        <v>0.26500000000000001</v>
      </c>
    </row>
    <row r="130" spans="31:32">
      <c r="AE130" s="229">
        <v>127</v>
      </c>
      <c r="AF130" s="177">
        <v>0.26900000000000002</v>
      </c>
    </row>
    <row r="131" spans="31:32">
      <c r="AE131" s="229">
        <v>128</v>
      </c>
      <c r="AF131" s="177">
        <v>0.27200000000000002</v>
      </c>
    </row>
    <row r="132" spans="31:32">
      <c r="AE132" s="229">
        <v>129</v>
      </c>
      <c r="AF132" s="177">
        <v>0.27600000000000002</v>
      </c>
    </row>
    <row r="133" spans="31:32">
      <c r="AE133" s="229">
        <v>130</v>
      </c>
      <c r="AF133" s="177">
        <v>0.28299999999999997</v>
      </c>
    </row>
    <row r="134" spans="31:32">
      <c r="AE134" s="229">
        <v>131</v>
      </c>
      <c r="AF134" s="177">
        <v>0.28599999999999998</v>
      </c>
    </row>
    <row r="135" spans="31:32">
      <c r="AE135" s="229">
        <v>132</v>
      </c>
      <c r="AF135" s="177">
        <v>0.28599999999999998</v>
      </c>
    </row>
    <row r="136" spans="31:32">
      <c r="AE136" s="229">
        <v>133</v>
      </c>
      <c r="AF136" s="234">
        <v>0.28999999999999998</v>
      </c>
    </row>
    <row r="137" spans="31:32">
      <c r="AE137" s="229">
        <v>134</v>
      </c>
      <c r="AF137" s="234">
        <v>0.28999999999999998</v>
      </c>
    </row>
    <row r="138" spans="31:32">
      <c r="AE138" s="229">
        <v>135</v>
      </c>
      <c r="AF138" s="234">
        <v>0.28999999999999998</v>
      </c>
    </row>
    <row r="139" spans="31:32">
      <c r="AE139" s="229">
        <v>136</v>
      </c>
      <c r="AF139" s="234">
        <v>0.28999999999999998</v>
      </c>
    </row>
    <row r="140" spans="31:32">
      <c r="AE140" s="229">
        <v>137</v>
      </c>
      <c r="AF140" s="234">
        <v>0.28999999999999998</v>
      </c>
    </row>
    <row r="141" spans="31:32">
      <c r="AE141" s="229">
        <v>138</v>
      </c>
      <c r="AF141" s="234">
        <v>0.28999999999999998</v>
      </c>
    </row>
    <row r="142" spans="31:32">
      <c r="AE142" s="229">
        <v>139</v>
      </c>
      <c r="AF142" s="234">
        <v>0.28999999999999998</v>
      </c>
    </row>
    <row r="143" spans="31:32">
      <c r="AE143" s="229">
        <v>140</v>
      </c>
      <c r="AF143" s="234">
        <v>0.28999999999999998</v>
      </c>
    </row>
    <row r="144" spans="31:32">
      <c r="AE144" s="229">
        <v>141</v>
      </c>
      <c r="AF144" s="234">
        <v>0.28999999999999998</v>
      </c>
    </row>
    <row r="145" spans="31:32">
      <c r="AE145" s="229">
        <v>142</v>
      </c>
      <c r="AF145" s="234">
        <v>0.28999999999999998</v>
      </c>
    </row>
    <row r="146" spans="31:32">
      <c r="AE146" s="229">
        <v>143</v>
      </c>
      <c r="AF146" s="234">
        <v>0.28999999999999998</v>
      </c>
    </row>
    <row r="147" spans="31:32">
      <c r="AE147" s="229">
        <v>144</v>
      </c>
      <c r="AF147" s="177">
        <v>0.28999999999999998</v>
      </c>
    </row>
    <row r="148" spans="31:32">
      <c r="AE148" s="229">
        <v>145</v>
      </c>
      <c r="AF148" s="177">
        <v>0.28999999999999998</v>
      </c>
    </row>
    <row r="149" spans="31:32">
      <c r="AE149" s="229">
        <v>146</v>
      </c>
      <c r="AF149" s="177">
        <v>0.28999999999999998</v>
      </c>
    </row>
    <row r="150" spans="31:32">
      <c r="AE150" s="229">
        <v>147</v>
      </c>
      <c r="AF150" s="177">
        <v>0.28999999999999998</v>
      </c>
    </row>
    <row r="151" spans="31:32">
      <c r="AE151" s="229">
        <v>148</v>
      </c>
      <c r="AF151" s="177">
        <v>0.28999999999999998</v>
      </c>
    </row>
    <row r="152" spans="31:32">
      <c r="AE152" s="229">
        <v>149</v>
      </c>
      <c r="AF152" s="177">
        <v>0.28999999999999998</v>
      </c>
    </row>
    <row r="153" spans="31:32">
      <c r="AE153" s="229">
        <v>150</v>
      </c>
      <c r="AF153" s="177">
        <v>0.28999999999999998</v>
      </c>
    </row>
    <row r="154" spans="31:32">
      <c r="AE154" s="229">
        <v>151</v>
      </c>
      <c r="AF154" s="177">
        <v>0.28999999999999998</v>
      </c>
    </row>
    <row r="155" spans="31:32">
      <c r="AE155" s="229">
        <v>152</v>
      </c>
      <c r="AF155" s="177">
        <v>0.28999999999999998</v>
      </c>
    </row>
    <row r="156" spans="31:32">
      <c r="AE156" s="229">
        <v>153</v>
      </c>
      <c r="AF156" s="177">
        <v>0.29299999999999998</v>
      </c>
    </row>
    <row r="157" spans="31:32">
      <c r="AE157" s="229">
        <v>154</v>
      </c>
      <c r="AF157" s="177">
        <v>0.30299999999999999</v>
      </c>
    </row>
    <row r="158" spans="31:32">
      <c r="AE158" s="229">
        <v>155</v>
      </c>
      <c r="AF158" s="234">
        <v>0.30299999999999999</v>
      </c>
    </row>
    <row r="159" spans="31:32">
      <c r="AE159" s="229">
        <v>156</v>
      </c>
      <c r="AF159" s="234">
        <v>0.30299999999999999</v>
      </c>
    </row>
    <row r="160" spans="31:32">
      <c r="AE160" s="229">
        <v>157</v>
      </c>
      <c r="AF160" s="177">
        <v>0.30299999999999999</v>
      </c>
    </row>
    <row r="161" spans="31:32">
      <c r="AE161" s="229">
        <v>158</v>
      </c>
      <c r="AF161" s="177">
        <v>0.30299999999999999</v>
      </c>
    </row>
    <row r="162" spans="31:32">
      <c r="AE162" s="229">
        <v>159</v>
      </c>
      <c r="AF162" s="177">
        <v>0.30299999999999999</v>
      </c>
    </row>
    <row r="163" spans="31:32">
      <c r="AE163" s="229">
        <v>160</v>
      </c>
      <c r="AF163" s="177">
        <v>0.30299999999999999</v>
      </c>
    </row>
    <row r="164" spans="31:32">
      <c r="AE164" s="229">
        <v>161</v>
      </c>
      <c r="AF164" s="177">
        <v>0.30299999999999999</v>
      </c>
    </row>
    <row r="165" spans="31:32">
      <c r="AE165" s="229">
        <v>162</v>
      </c>
      <c r="AF165" s="177">
        <v>0.30299999999999999</v>
      </c>
    </row>
    <row r="166" spans="31:32">
      <c r="AE166" s="229">
        <v>163</v>
      </c>
      <c r="AF166" s="177">
        <v>0.30299999999999999</v>
      </c>
    </row>
    <row r="167" spans="31:32">
      <c r="AE167" s="229">
        <v>164</v>
      </c>
      <c r="AF167" s="177">
        <v>0.30299999999999999</v>
      </c>
    </row>
    <row r="168" spans="31:32">
      <c r="AE168" s="229">
        <v>165</v>
      </c>
      <c r="AF168" s="177">
        <v>0.30299999999999999</v>
      </c>
    </row>
    <row r="169" spans="31:32">
      <c r="AE169" s="229">
        <v>166</v>
      </c>
      <c r="AF169" s="177">
        <v>0.30499999999999999</v>
      </c>
    </row>
    <row r="170" spans="31:32">
      <c r="AE170" s="229">
        <v>167</v>
      </c>
      <c r="AF170" s="177">
        <v>0.30499999999999999</v>
      </c>
    </row>
    <row r="171" spans="31:32">
      <c r="AE171" s="229">
        <v>168</v>
      </c>
      <c r="AF171" s="177">
        <v>0.30499999999999999</v>
      </c>
    </row>
    <row r="172" spans="31:32">
      <c r="AE172" s="229">
        <v>169</v>
      </c>
      <c r="AF172" s="177">
        <v>0.31</v>
      </c>
    </row>
    <row r="173" spans="31:32">
      <c r="AE173" s="229">
        <v>170</v>
      </c>
      <c r="AF173" s="177">
        <v>0.312</v>
      </c>
    </row>
    <row r="174" spans="31:32">
      <c r="AE174" s="229">
        <v>171</v>
      </c>
      <c r="AF174" s="177">
        <v>0.315</v>
      </c>
    </row>
    <row r="175" spans="31:32">
      <c r="AE175" s="229">
        <v>172</v>
      </c>
      <c r="AF175" s="177">
        <v>0.32100000000000001</v>
      </c>
    </row>
    <row r="176" spans="31:32">
      <c r="AE176" s="229">
        <v>173</v>
      </c>
      <c r="AF176" s="177">
        <v>0.32100000000000001</v>
      </c>
    </row>
    <row r="177" spans="31:32">
      <c r="AE177" s="229">
        <v>174</v>
      </c>
      <c r="AF177" s="234">
        <v>0.32400000000000001</v>
      </c>
    </row>
    <row r="178" spans="31:32">
      <c r="AE178" s="229">
        <v>175</v>
      </c>
      <c r="AF178" s="177">
        <v>0.32400000000000001</v>
      </c>
    </row>
    <row r="179" spans="31:32">
      <c r="AE179" s="229">
        <v>176</v>
      </c>
      <c r="AF179" s="177">
        <v>0.32400000000000001</v>
      </c>
    </row>
    <row r="180" spans="31:32">
      <c r="AE180" s="229">
        <v>177</v>
      </c>
      <c r="AF180" s="177">
        <v>0.32400000000000001</v>
      </c>
    </row>
    <row r="181" spans="31:32">
      <c r="AE181" s="229">
        <v>178</v>
      </c>
      <c r="AF181" s="177">
        <v>0.32700000000000001</v>
      </c>
    </row>
    <row r="182" spans="31:32">
      <c r="AE182" s="229">
        <v>179</v>
      </c>
      <c r="AF182" s="177">
        <v>0.33100000000000002</v>
      </c>
    </row>
    <row r="183" spans="31:32">
      <c r="AE183" s="229">
        <v>180</v>
      </c>
      <c r="AF183" s="234">
        <v>0.33100000000000002</v>
      </c>
    </row>
    <row r="184" spans="31:32">
      <c r="AE184" s="229">
        <v>181</v>
      </c>
      <c r="AF184" s="234">
        <v>0.33100000000000002</v>
      </c>
    </row>
    <row r="185" spans="31:32">
      <c r="AE185" s="229">
        <v>182</v>
      </c>
      <c r="AF185" s="234">
        <v>0.33100000000000002</v>
      </c>
    </row>
    <row r="186" spans="31:32">
      <c r="AE186" s="229">
        <v>183</v>
      </c>
      <c r="AF186" s="177">
        <v>0.33100000000000002</v>
      </c>
    </row>
    <row r="187" spans="31:32">
      <c r="AE187" s="229">
        <v>184</v>
      </c>
      <c r="AF187" s="177">
        <v>0.33100000000000002</v>
      </c>
    </row>
    <row r="188" spans="31:32">
      <c r="AE188" s="229">
        <v>185</v>
      </c>
      <c r="AF188" s="177">
        <v>0.33100000000000002</v>
      </c>
    </row>
    <row r="189" spans="31:32">
      <c r="AE189" s="229">
        <v>186</v>
      </c>
      <c r="AF189" s="177">
        <v>0.33100000000000002</v>
      </c>
    </row>
    <row r="190" spans="31:32">
      <c r="AE190" s="229">
        <v>187</v>
      </c>
      <c r="AF190" s="177">
        <v>0.33100000000000002</v>
      </c>
    </row>
    <row r="191" spans="31:32">
      <c r="AE191" s="229">
        <v>188</v>
      </c>
      <c r="AF191" s="177">
        <v>0.33400000000000002</v>
      </c>
    </row>
    <row r="192" spans="31:32">
      <c r="AE192" s="229">
        <v>189</v>
      </c>
      <c r="AF192" s="177">
        <v>0.33800000000000002</v>
      </c>
    </row>
    <row r="193" spans="31:32">
      <c r="AE193" s="229">
        <v>190</v>
      </c>
      <c r="AF193" s="177">
        <v>0.34300000000000003</v>
      </c>
    </row>
    <row r="194" spans="31:32">
      <c r="AE194" s="229">
        <v>191</v>
      </c>
      <c r="AF194" s="234">
        <v>0.35199999999999998</v>
      </c>
    </row>
    <row r="195" spans="31:32">
      <c r="AE195" s="229">
        <v>192</v>
      </c>
      <c r="AF195" s="234">
        <v>0.35199999999999998</v>
      </c>
    </row>
    <row r="196" spans="31:32">
      <c r="AE196" s="229">
        <v>193</v>
      </c>
      <c r="AF196" s="234">
        <v>0.35199999999999998</v>
      </c>
    </row>
    <row r="197" spans="31:32">
      <c r="AE197" s="229">
        <v>194</v>
      </c>
      <c r="AF197" s="234">
        <v>0.35199999999999998</v>
      </c>
    </row>
    <row r="198" spans="31:32">
      <c r="AE198" s="229">
        <v>195</v>
      </c>
      <c r="AF198" s="177">
        <v>0.35199999999999998</v>
      </c>
    </row>
    <row r="199" spans="31:32">
      <c r="AE199" s="229">
        <v>196</v>
      </c>
      <c r="AF199" s="177">
        <v>0.35199999999999998</v>
      </c>
    </row>
    <row r="200" spans="31:32">
      <c r="AE200" s="229">
        <v>197</v>
      </c>
      <c r="AF200" s="177">
        <v>0.35199999999999998</v>
      </c>
    </row>
    <row r="201" spans="31:32">
      <c r="AE201" s="229">
        <v>198</v>
      </c>
      <c r="AF201" s="177">
        <v>0.35699999999999998</v>
      </c>
    </row>
    <row r="202" spans="31:32">
      <c r="AE202" s="229">
        <v>199</v>
      </c>
      <c r="AF202" s="177">
        <v>0.35699999999999998</v>
      </c>
    </row>
    <row r="203" spans="31:32">
      <c r="AE203" s="229">
        <v>200</v>
      </c>
      <c r="AF203" s="177">
        <v>0.35699999999999998</v>
      </c>
    </row>
    <row r="204" spans="31:32">
      <c r="AE204" s="229">
        <v>201</v>
      </c>
      <c r="AF204" s="234">
        <v>0.35799999999999998</v>
      </c>
    </row>
    <row r="205" spans="31:32">
      <c r="AE205" s="229">
        <v>202</v>
      </c>
      <c r="AF205" s="234">
        <v>0.35799999999999998</v>
      </c>
    </row>
    <row r="206" spans="31:32">
      <c r="AE206" s="229">
        <v>203</v>
      </c>
      <c r="AF206" s="234">
        <v>0.35799999999999998</v>
      </c>
    </row>
    <row r="207" spans="31:32">
      <c r="AE207" s="229">
        <v>204</v>
      </c>
      <c r="AF207" s="234">
        <v>0.35799999999999998</v>
      </c>
    </row>
    <row r="208" spans="31:32">
      <c r="AE208" s="229">
        <v>205</v>
      </c>
      <c r="AF208" s="234">
        <v>0.35799999999999998</v>
      </c>
    </row>
    <row r="209" spans="31:32">
      <c r="AE209" s="229">
        <v>206</v>
      </c>
      <c r="AF209" s="177">
        <v>0.35799999999999998</v>
      </c>
    </row>
    <row r="210" spans="31:32">
      <c r="AE210" s="229">
        <v>207</v>
      </c>
      <c r="AF210" s="177">
        <v>0.36199999999999999</v>
      </c>
    </row>
    <row r="211" spans="31:32">
      <c r="AE211" s="229">
        <v>208</v>
      </c>
      <c r="AF211" s="177">
        <v>0.36899999999999999</v>
      </c>
    </row>
    <row r="212" spans="31:32">
      <c r="AE212" s="229">
        <v>209</v>
      </c>
      <c r="AF212" s="177">
        <v>0.36899999999999999</v>
      </c>
    </row>
    <row r="213" spans="31:32">
      <c r="AE213" s="229">
        <v>210</v>
      </c>
      <c r="AF213" s="177">
        <v>0.372</v>
      </c>
    </row>
    <row r="214" spans="31:32">
      <c r="AE214" s="229">
        <v>211</v>
      </c>
      <c r="AF214" s="234">
        <v>0.372</v>
      </c>
    </row>
    <row r="215" spans="31:32">
      <c r="AE215" s="229">
        <v>212</v>
      </c>
      <c r="AF215" s="234">
        <v>0.372</v>
      </c>
    </row>
    <row r="216" spans="31:32">
      <c r="AE216" s="229">
        <v>213</v>
      </c>
      <c r="AF216" s="234">
        <v>0.372</v>
      </c>
    </row>
    <row r="217" spans="31:32">
      <c r="AE217" s="229">
        <v>214</v>
      </c>
      <c r="AF217" s="177">
        <v>0.372</v>
      </c>
    </row>
    <row r="218" spans="31:32">
      <c r="AE218" s="229">
        <v>215</v>
      </c>
      <c r="AF218" s="234">
        <v>0.38600000000000001</v>
      </c>
    </row>
    <row r="219" spans="31:32">
      <c r="AE219" s="229">
        <v>216</v>
      </c>
      <c r="AF219" s="177">
        <v>0.38600000000000001</v>
      </c>
    </row>
    <row r="220" spans="31:32">
      <c r="AE220" s="229">
        <v>217</v>
      </c>
      <c r="AF220" s="177">
        <v>0.38800000000000001</v>
      </c>
    </row>
    <row r="221" spans="31:32">
      <c r="AE221" s="229">
        <v>218</v>
      </c>
      <c r="AF221" s="177">
        <v>0.38800000000000001</v>
      </c>
    </row>
    <row r="222" spans="31:32">
      <c r="AE222" s="229">
        <v>219</v>
      </c>
      <c r="AF222" s="177">
        <v>0.38900000000000001</v>
      </c>
    </row>
    <row r="223" spans="31:32">
      <c r="AE223" s="229">
        <v>220</v>
      </c>
      <c r="AF223" s="177">
        <v>0.39300000000000002</v>
      </c>
    </row>
    <row r="224" spans="31:32">
      <c r="AE224" s="229">
        <v>221</v>
      </c>
      <c r="AF224" s="177">
        <v>0.4</v>
      </c>
    </row>
    <row r="225" spans="31:32">
      <c r="AE225" s="229">
        <v>222</v>
      </c>
      <c r="AF225" s="234">
        <v>0.4</v>
      </c>
    </row>
    <row r="226" spans="31:32">
      <c r="AE226" s="229">
        <v>223</v>
      </c>
      <c r="AF226" s="234">
        <v>0.4</v>
      </c>
    </row>
    <row r="227" spans="31:32">
      <c r="AE227" s="229">
        <v>224</v>
      </c>
      <c r="AF227" s="234">
        <v>0.4</v>
      </c>
    </row>
    <row r="228" spans="31:32">
      <c r="AE228" s="229">
        <v>225</v>
      </c>
      <c r="AF228" s="234">
        <v>0.4</v>
      </c>
    </row>
    <row r="229" spans="31:32">
      <c r="AE229" s="229">
        <v>226</v>
      </c>
      <c r="AF229" s="177">
        <v>0.4</v>
      </c>
    </row>
    <row r="230" spans="31:32">
      <c r="AE230" s="229">
        <v>227</v>
      </c>
      <c r="AF230" s="177">
        <v>0.4</v>
      </c>
    </row>
    <row r="231" spans="31:32">
      <c r="AE231" s="229">
        <v>228</v>
      </c>
      <c r="AF231" s="177">
        <v>0.40699999999999997</v>
      </c>
    </row>
    <row r="232" spans="31:32">
      <c r="AE232" s="229">
        <v>229</v>
      </c>
      <c r="AF232" s="177">
        <v>0.40699999999999997</v>
      </c>
    </row>
    <row r="233" spans="31:32">
      <c r="AE233" s="229">
        <v>230</v>
      </c>
      <c r="AF233" s="177">
        <v>0.41</v>
      </c>
    </row>
    <row r="234" spans="31:32">
      <c r="AE234" s="229">
        <v>231</v>
      </c>
      <c r="AF234" s="234">
        <v>0.41399999999999998</v>
      </c>
    </row>
    <row r="235" spans="31:32">
      <c r="AE235" s="229">
        <v>232</v>
      </c>
      <c r="AF235" s="234">
        <v>0.41399999999999998</v>
      </c>
    </row>
    <row r="236" spans="31:32">
      <c r="AE236" s="229">
        <v>233</v>
      </c>
      <c r="AF236" s="234">
        <v>0.41399999999999998</v>
      </c>
    </row>
    <row r="237" spans="31:32">
      <c r="AE237" s="229">
        <v>234</v>
      </c>
      <c r="AF237" s="177">
        <v>0.41399999999999998</v>
      </c>
    </row>
    <row r="238" spans="31:32">
      <c r="AE238" s="229">
        <v>235</v>
      </c>
      <c r="AF238" s="177">
        <v>0.41399999999999998</v>
      </c>
    </row>
    <row r="239" spans="31:32">
      <c r="AE239" s="229">
        <v>236</v>
      </c>
      <c r="AF239" s="177">
        <v>0.41399999999999998</v>
      </c>
    </row>
    <row r="240" spans="31:32">
      <c r="AE240" s="229">
        <v>237</v>
      </c>
      <c r="AF240" s="177">
        <v>0.41399999999999998</v>
      </c>
    </row>
    <row r="241" spans="31:32">
      <c r="AE241" s="229">
        <v>238</v>
      </c>
      <c r="AF241" s="177">
        <v>0.41399999999999998</v>
      </c>
    </row>
    <row r="242" spans="31:32">
      <c r="AE242" s="229">
        <v>239</v>
      </c>
      <c r="AF242" s="177">
        <v>0.41399999999999998</v>
      </c>
    </row>
    <row r="243" spans="31:32">
      <c r="AE243" s="229">
        <v>240</v>
      </c>
      <c r="AF243" s="177">
        <v>0.42</v>
      </c>
    </row>
    <row r="244" spans="31:32">
      <c r="AE244" s="229">
        <v>241</v>
      </c>
      <c r="AF244" s="234">
        <v>0.42</v>
      </c>
    </row>
    <row r="245" spans="31:32">
      <c r="AE245" s="229">
        <v>242</v>
      </c>
      <c r="AF245" s="234">
        <v>0.42</v>
      </c>
    </row>
    <row r="246" spans="31:32">
      <c r="AE246" s="229">
        <v>243</v>
      </c>
      <c r="AF246" s="234">
        <v>0.42</v>
      </c>
    </row>
    <row r="247" spans="31:32">
      <c r="AE247" s="229">
        <v>244</v>
      </c>
      <c r="AF247" s="177">
        <v>0.42</v>
      </c>
    </row>
    <row r="248" spans="31:32">
      <c r="AE248" s="229">
        <v>245</v>
      </c>
      <c r="AF248" s="177">
        <v>0.42</v>
      </c>
    </row>
    <row r="249" spans="31:32">
      <c r="AE249" s="229">
        <v>246</v>
      </c>
      <c r="AF249" s="177">
        <v>0.42</v>
      </c>
    </row>
    <row r="250" spans="31:32">
      <c r="AE250" s="229">
        <v>247</v>
      </c>
      <c r="AF250" s="177">
        <v>0.42</v>
      </c>
    </row>
    <row r="251" spans="31:32">
      <c r="AE251" s="229">
        <v>248</v>
      </c>
      <c r="AF251" s="177">
        <v>0.42</v>
      </c>
    </row>
    <row r="252" spans="31:32">
      <c r="AE252" s="229">
        <v>249</v>
      </c>
      <c r="AF252" s="177">
        <v>0.42399999999999999</v>
      </c>
    </row>
    <row r="253" spans="31:32">
      <c r="AE253" s="229">
        <v>250</v>
      </c>
      <c r="AF253" s="177">
        <v>0.42699999999999999</v>
      </c>
    </row>
    <row r="254" spans="31:32">
      <c r="AE254" s="229">
        <v>251</v>
      </c>
      <c r="AF254" s="234">
        <v>0.42699999999999999</v>
      </c>
    </row>
    <row r="255" spans="31:32">
      <c r="AE255" s="229">
        <v>252</v>
      </c>
      <c r="AF255" s="234">
        <v>0.42699999999999999</v>
      </c>
    </row>
    <row r="256" spans="31:32">
      <c r="AE256" s="229">
        <v>253</v>
      </c>
      <c r="AF256" s="177">
        <v>0.439</v>
      </c>
    </row>
    <row r="257" spans="31:32">
      <c r="AE257" s="229">
        <v>254</v>
      </c>
      <c r="AF257" s="177">
        <v>0.439</v>
      </c>
    </row>
    <row r="258" spans="31:32">
      <c r="AE258" s="229">
        <v>255</v>
      </c>
      <c r="AF258" s="234">
        <v>0.441</v>
      </c>
    </row>
    <row r="259" spans="31:32">
      <c r="AE259" s="229">
        <v>256</v>
      </c>
      <c r="AF259" s="234">
        <v>0.441</v>
      </c>
    </row>
    <row r="260" spans="31:32">
      <c r="AE260" s="229">
        <v>257</v>
      </c>
      <c r="AF260" s="177">
        <v>0.441</v>
      </c>
    </row>
    <row r="261" spans="31:32">
      <c r="AE261" s="229">
        <v>258</v>
      </c>
      <c r="AF261" s="177">
        <v>0.441</v>
      </c>
    </row>
    <row r="262" spans="31:32">
      <c r="AE262" s="229">
        <v>259</v>
      </c>
      <c r="AF262" s="177">
        <v>0.46200000000000002</v>
      </c>
    </row>
    <row r="263" spans="31:32">
      <c r="AE263" s="229">
        <v>260</v>
      </c>
      <c r="AF263" s="234">
        <v>0.46899999999999997</v>
      </c>
    </row>
    <row r="264" spans="31:32">
      <c r="AE264" s="229">
        <v>261</v>
      </c>
      <c r="AF264" s="234">
        <v>0.46899999999999997</v>
      </c>
    </row>
    <row r="265" spans="31:32">
      <c r="AE265" s="229">
        <v>262</v>
      </c>
      <c r="AF265" s="234">
        <v>0.46899999999999997</v>
      </c>
    </row>
    <row r="266" spans="31:32">
      <c r="AE266" s="229">
        <v>263</v>
      </c>
      <c r="AF266" s="234">
        <v>0.46899999999999997</v>
      </c>
    </row>
    <row r="267" spans="31:32">
      <c r="AE267" s="229">
        <v>264</v>
      </c>
      <c r="AF267" s="177">
        <v>0.46899999999999997</v>
      </c>
    </row>
    <row r="268" spans="31:32">
      <c r="AE268" s="229">
        <v>265</v>
      </c>
      <c r="AF268" s="177">
        <v>0.46899999999999997</v>
      </c>
    </row>
    <row r="269" spans="31:32">
      <c r="AE269" s="229">
        <v>266</v>
      </c>
      <c r="AF269" s="177">
        <v>0.47199999999999998</v>
      </c>
    </row>
    <row r="270" spans="31:32">
      <c r="AE270" s="229">
        <v>267</v>
      </c>
      <c r="AF270" s="177">
        <v>0.47399999999999998</v>
      </c>
    </row>
    <row r="271" spans="31:32">
      <c r="AE271" s="229">
        <v>268</v>
      </c>
      <c r="AF271" s="177">
        <v>0.47599999999999998</v>
      </c>
    </row>
    <row r="272" spans="31:32">
      <c r="AE272" s="229">
        <v>269</v>
      </c>
      <c r="AF272" s="234">
        <v>0.47599999999999998</v>
      </c>
    </row>
    <row r="273" spans="31:32">
      <c r="AE273" s="229">
        <v>270</v>
      </c>
      <c r="AF273" s="234">
        <v>0.47599999999999998</v>
      </c>
    </row>
    <row r="274" spans="31:32">
      <c r="AE274" s="229">
        <v>271</v>
      </c>
      <c r="AF274" s="234">
        <v>0.47599999999999998</v>
      </c>
    </row>
    <row r="275" spans="31:32">
      <c r="AE275" s="229">
        <v>272</v>
      </c>
      <c r="AF275" s="234">
        <v>0.47599999999999998</v>
      </c>
    </row>
    <row r="276" spans="31:32">
      <c r="AE276" s="229">
        <v>273</v>
      </c>
      <c r="AF276" s="177">
        <v>0.47599999999999998</v>
      </c>
    </row>
    <row r="277" spans="31:32">
      <c r="AE277" s="229">
        <v>274</v>
      </c>
      <c r="AF277" s="177">
        <v>0.47599999999999998</v>
      </c>
    </row>
    <row r="278" spans="31:32">
      <c r="AE278" s="229">
        <v>275</v>
      </c>
      <c r="AF278" s="177">
        <v>0.47599999999999998</v>
      </c>
    </row>
    <row r="279" spans="31:32">
      <c r="AE279" s="229">
        <v>276</v>
      </c>
      <c r="AF279" s="177">
        <v>0.47599999999999998</v>
      </c>
    </row>
    <row r="280" spans="31:32">
      <c r="AE280" s="229">
        <v>277</v>
      </c>
      <c r="AF280" s="177">
        <v>0.47599999999999998</v>
      </c>
    </row>
    <row r="281" spans="31:32">
      <c r="AE281" s="229">
        <v>278</v>
      </c>
      <c r="AF281" s="234">
        <v>0.48299999999999998</v>
      </c>
    </row>
    <row r="282" spans="31:32">
      <c r="AE282" s="229">
        <v>279</v>
      </c>
      <c r="AF282" s="234">
        <v>0.48299999999999998</v>
      </c>
    </row>
    <row r="283" spans="31:32">
      <c r="AE283" s="229">
        <v>280</v>
      </c>
      <c r="AF283" s="234">
        <v>0.48299999999999998</v>
      </c>
    </row>
    <row r="284" spans="31:32">
      <c r="AE284" s="229">
        <v>281</v>
      </c>
      <c r="AF284" s="177">
        <v>0.48299999999999998</v>
      </c>
    </row>
    <row r="285" spans="31:32">
      <c r="AE285" s="229">
        <v>282</v>
      </c>
      <c r="AF285" s="177">
        <v>0.496</v>
      </c>
    </row>
    <row r="286" spans="31:32">
      <c r="AE286" s="229">
        <v>283</v>
      </c>
      <c r="AF286" s="234">
        <v>0.496</v>
      </c>
    </row>
    <row r="287" spans="31:32">
      <c r="AE287" s="229">
        <v>284</v>
      </c>
      <c r="AF287" s="234">
        <v>0.496</v>
      </c>
    </row>
    <row r="288" spans="31:32">
      <c r="AE288" s="229">
        <v>285</v>
      </c>
      <c r="AF288" s="234">
        <v>0.496</v>
      </c>
    </row>
    <row r="289" spans="31:32">
      <c r="AE289" s="229">
        <v>286</v>
      </c>
      <c r="AF289" s="234">
        <v>0.496</v>
      </c>
    </row>
    <row r="290" spans="31:32">
      <c r="AE290" s="229">
        <v>287</v>
      </c>
      <c r="AF290" s="234">
        <v>0.496</v>
      </c>
    </row>
    <row r="291" spans="31:32">
      <c r="AE291" s="229">
        <v>288</v>
      </c>
      <c r="AF291" s="177">
        <v>0.496</v>
      </c>
    </row>
    <row r="292" spans="31:32">
      <c r="AE292" s="229">
        <v>289</v>
      </c>
      <c r="AF292" s="234">
        <v>0.51700000000000002</v>
      </c>
    </row>
    <row r="293" spans="31:32">
      <c r="AE293" s="229">
        <v>290</v>
      </c>
      <c r="AF293" s="234">
        <v>0.51700000000000002</v>
      </c>
    </row>
    <row r="294" spans="31:32">
      <c r="AE294" s="229">
        <v>291</v>
      </c>
      <c r="AF294" s="177">
        <v>0.51700000000000002</v>
      </c>
    </row>
    <row r="295" spans="31:32">
      <c r="AE295" s="229">
        <v>292</v>
      </c>
      <c r="AF295" s="177">
        <v>0.54500000000000004</v>
      </c>
    </row>
    <row r="296" spans="31:32">
      <c r="AE296" s="229">
        <v>293</v>
      </c>
      <c r="AF296" s="177">
        <v>0.54500000000000004</v>
      </c>
    </row>
    <row r="297" spans="31:32">
      <c r="AE297" s="229">
        <v>294</v>
      </c>
      <c r="AF297" s="234">
        <v>0.55100000000000005</v>
      </c>
    </row>
    <row r="298" spans="31:32">
      <c r="AE298" s="229">
        <v>295</v>
      </c>
      <c r="AF298" s="234">
        <v>0.55100000000000005</v>
      </c>
    </row>
    <row r="299" spans="31:32">
      <c r="AE299" s="229">
        <v>296</v>
      </c>
      <c r="AF299" s="177">
        <v>0.55100000000000005</v>
      </c>
    </row>
    <row r="300" spans="31:32">
      <c r="AE300" s="229">
        <v>297</v>
      </c>
      <c r="AF300" s="177">
        <v>0.55100000000000005</v>
      </c>
    </row>
    <row r="301" spans="31:32">
      <c r="AE301" s="229">
        <v>298</v>
      </c>
      <c r="AF301" s="177">
        <v>0.55100000000000005</v>
      </c>
    </row>
    <row r="302" spans="31:32">
      <c r="AE302" s="229">
        <v>299</v>
      </c>
      <c r="AF302" s="177">
        <v>0.56200000000000006</v>
      </c>
    </row>
    <row r="303" spans="31:32">
      <c r="AE303" s="229">
        <v>300</v>
      </c>
      <c r="AF303" s="234">
        <v>0.57899999999999996</v>
      </c>
    </row>
    <row r="304" spans="31:32">
      <c r="AE304" s="229">
        <v>301</v>
      </c>
      <c r="AF304" s="177">
        <v>0.57899999999999996</v>
      </c>
    </row>
    <row r="305" spans="31:32">
      <c r="AE305" s="229">
        <v>302</v>
      </c>
      <c r="AF305" s="234">
        <v>0.58599999999999997</v>
      </c>
    </row>
    <row r="306" spans="31:32">
      <c r="AE306" s="229">
        <v>303</v>
      </c>
      <c r="AF306" s="234">
        <v>0.59299999999999997</v>
      </c>
    </row>
    <row r="307" spans="31:32">
      <c r="AE307" s="229">
        <v>304</v>
      </c>
      <c r="AF307" s="234">
        <v>0.59299999999999997</v>
      </c>
    </row>
    <row r="308" spans="31:32">
      <c r="AE308" s="229">
        <v>305</v>
      </c>
      <c r="AF308" s="177">
        <v>0.59299999999999997</v>
      </c>
    </row>
    <row r="309" spans="31:32">
      <c r="AE309" s="229">
        <v>306</v>
      </c>
      <c r="AF309" s="177">
        <v>0.59299999999999997</v>
      </c>
    </row>
    <row r="310" spans="31:32">
      <c r="AE310" s="229">
        <v>307</v>
      </c>
      <c r="AF310" s="177">
        <v>0.59299999999999997</v>
      </c>
    </row>
    <row r="311" spans="31:32">
      <c r="AE311" s="229">
        <v>308</v>
      </c>
      <c r="AF311" s="177">
        <v>0.60099999999999998</v>
      </c>
    </row>
    <row r="312" spans="31:32">
      <c r="AE312" s="229">
        <v>309</v>
      </c>
      <c r="AF312" s="234">
        <v>0.60699999999999998</v>
      </c>
    </row>
    <row r="313" spans="31:32">
      <c r="AE313" s="229">
        <v>310</v>
      </c>
      <c r="AF313" s="177">
        <v>0.627</v>
      </c>
    </row>
    <row r="314" spans="31:32">
      <c r="AE314" s="229">
        <v>311</v>
      </c>
      <c r="AF314" s="177">
        <v>0.63100000000000001</v>
      </c>
    </row>
    <row r="315" spans="31:32">
      <c r="AE315" s="229">
        <v>312</v>
      </c>
      <c r="AF315" s="234">
        <v>0.63400000000000001</v>
      </c>
    </row>
    <row r="316" spans="31:32">
      <c r="AE316" s="229">
        <v>313</v>
      </c>
      <c r="AF316" s="177">
        <v>0.64800000000000002</v>
      </c>
    </row>
    <row r="317" spans="31:32">
      <c r="AE317" s="229">
        <v>314</v>
      </c>
      <c r="AF317" s="234">
        <v>0.66200000000000003</v>
      </c>
    </row>
    <row r="318" spans="31:32">
      <c r="AE318" s="229">
        <v>315</v>
      </c>
      <c r="AF318" s="234">
        <v>0.66200000000000003</v>
      </c>
    </row>
    <row r="319" spans="31:32">
      <c r="AE319" s="229">
        <v>316</v>
      </c>
      <c r="AF319" s="177">
        <v>0.66200000000000003</v>
      </c>
    </row>
    <row r="320" spans="31:32">
      <c r="AE320" s="229">
        <v>317</v>
      </c>
      <c r="AF320" s="234">
        <v>0.66900000000000004</v>
      </c>
    </row>
    <row r="321" spans="31:32">
      <c r="AE321" s="229">
        <v>318</v>
      </c>
      <c r="AF321" s="177">
        <v>0.68200000000000005</v>
      </c>
    </row>
    <row r="322" spans="31:32">
      <c r="AE322" s="229">
        <v>319</v>
      </c>
      <c r="AF322" s="177">
        <v>0.68600000000000005</v>
      </c>
    </row>
    <row r="323" spans="31:32">
      <c r="AE323" s="229">
        <v>320</v>
      </c>
      <c r="AF323" s="177">
        <v>0.68899999999999995</v>
      </c>
    </row>
    <row r="324" spans="31:32">
      <c r="AE324" s="229">
        <v>321</v>
      </c>
      <c r="AF324" s="177">
        <v>0.68899999999999995</v>
      </c>
    </row>
    <row r="325" spans="31:32">
      <c r="AE325" s="229">
        <v>322</v>
      </c>
      <c r="AF325" s="177">
        <v>0.71199999999999997</v>
      </c>
    </row>
    <row r="326" spans="31:32">
      <c r="AE326" s="229">
        <v>323</v>
      </c>
      <c r="AF326" s="234">
        <v>0.71699999999999997</v>
      </c>
    </row>
    <row r="327" spans="31:32">
      <c r="AE327" s="229">
        <v>324</v>
      </c>
      <c r="AF327" s="234">
        <v>0.71699999999999997</v>
      </c>
    </row>
    <row r="328" spans="31:32">
      <c r="AE328" s="229">
        <v>325</v>
      </c>
      <c r="AF328" s="177">
        <v>0.71699999999999997</v>
      </c>
    </row>
    <row r="329" spans="31:32">
      <c r="AE329" s="229">
        <v>326</v>
      </c>
      <c r="AF329" s="177">
        <v>0.71699999999999997</v>
      </c>
    </row>
    <row r="330" spans="31:32">
      <c r="AE330" s="229">
        <v>327</v>
      </c>
      <c r="AF330" s="177">
        <v>0.72399999999999998</v>
      </c>
    </row>
    <row r="331" spans="31:32">
      <c r="AE331" s="229">
        <v>328</v>
      </c>
      <c r="AF331" s="177">
        <v>0.74099999999999999</v>
      </c>
    </row>
    <row r="332" spans="31:32">
      <c r="AE332" s="229">
        <v>329</v>
      </c>
      <c r="AF332" s="234">
        <v>0.79300000000000004</v>
      </c>
    </row>
    <row r="333" spans="31:32">
      <c r="AE333" s="229">
        <v>330</v>
      </c>
      <c r="AF333" s="234">
        <v>0.79300000000000004</v>
      </c>
    </row>
    <row r="334" spans="31:32">
      <c r="AE334" s="229">
        <v>331</v>
      </c>
      <c r="AF334" s="234">
        <v>0.79300000000000004</v>
      </c>
    </row>
    <row r="335" spans="31:32">
      <c r="AE335" s="229">
        <v>332</v>
      </c>
      <c r="AF335" s="234">
        <v>0.79300000000000004</v>
      </c>
    </row>
    <row r="336" spans="31:32">
      <c r="AE336" s="229">
        <v>333</v>
      </c>
      <c r="AF336" s="177">
        <v>0.83399999999999996</v>
      </c>
    </row>
    <row r="337" spans="31:32">
      <c r="AE337" s="229">
        <v>334</v>
      </c>
      <c r="AF337" s="234">
        <v>0.83399999999999996</v>
      </c>
    </row>
    <row r="338" spans="31:32">
      <c r="AE338" s="229">
        <v>335</v>
      </c>
      <c r="AF338" s="234">
        <v>0.85499999999999998</v>
      </c>
    </row>
    <row r="339" spans="31:32">
      <c r="AE339" s="229">
        <v>336</v>
      </c>
      <c r="AF339" s="177">
        <v>0.85499999999999998</v>
      </c>
    </row>
    <row r="340" spans="31:32">
      <c r="AE340" s="229">
        <v>337</v>
      </c>
      <c r="AF340" s="177">
        <v>0.86899999999999999</v>
      </c>
    </row>
    <row r="341" spans="31:32">
      <c r="AE341" s="229">
        <v>338</v>
      </c>
      <c r="AF341" s="234">
        <v>0.88200000000000001</v>
      </c>
    </row>
    <row r="342" spans="31:32">
      <c r="AE342" s="229">
        <v>339</v>
      </c>
      <c r="AF342" s="234">
        <v>0.93799999999999994</v>
      </c>
    </row>
    <row r="343" spans="31:32">
      <c r="AE343" s="229">
        <v>340</v>
      </c>
      <c r="AF343" s="177">
        <v>1.0409999999999999</v>
      </c>
    </row>
    <row r="344" spans="31:32">
      <c r="AE344" s="229">
        <v>341</v>
      </c>
      <c r="AF344" s="234">
        <v>1.22</v>
      </c>
    </row>
    <row r="345" spans="31:32" ht="14.4" thickBot="1">
      <c r="AE345" s="254">
        <v>342</v>
      </c>
      <c r="AF345" s="162">
        <v>1.3240000000000001</v>
      </c>
    </row>
  </sheetData>
  <mergeCells count="25">
    <mergeCell ref="S4:T4"/>
    <mergeCell ref="M4:N4"/>
    <mergeCell ref="I3:N3"/>
    <mergeCell ref="A4:B4"/>
    <mergeCell ref="C4:D4"/>
    <mergeCell ref="E4:F4"/>
    <mergeCell ref="A3:F3"/>
    <mergeCell ref="I4:J4"/>
    <mergeCell ref="K4:L4"/>
    <mergeCell ref="U4:V4"/>
    <mergeCell ref="Q3:V3"/>
    <mergeCell ref="Z32:AA32"/>
    <mergeCell ref="AB32:AC32"/>
    <mergeCell ref="AH4:AI4"/>
    <mergeCell ref="X5:AC5"/>
    <mergeCell ref="X6:Y6"/>
    <mergeCell ref="Z6:AA6"/>
    <mergeCell ref="AB6:AC6"/>
    <mergeCell ref="X32:Y32"/>
    <mergeCell ref="X31:AC31"/>
    <mergeCell ref="X18:AC18"/>
    <mergeCell ref="X19:Y19"/>
    <mergeCell ref="Z19:AA19"/>
    <mergeCell ref="AB19:AC19"/>
    <mergeCell ref="Q4:R4"/>
  </mergeCells>
  <pageMargins left="0.7" right="0.7" top="0.75" bottom="0.75" header="0.3" footer="0.3"/>
  <pageSetup scale="24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A0B36-9CF5-4D99-A294-8C58C0B632C1}">
  <sheetPr>
    <pageSetUpPr fitToPage="1"/>
  </sheetPr>
  <dimension ref="A1:M405"/>
  <sheetViews>
    <sheetView zoomScale="119" zoomScaleNormal="275" workbookViewId="0">
      <selection activeCell="F8" sqref="F8"/>
    </sheetView>
  </sheetViews>
  <sheetFormatPr defaultColWidth="8.77734375" defaultRowHeight="14.4"/>
  <cols>
    <col min="1" max="1" width="8.77734375" style="99"/>
    <col min="2" max="2" width="12.109375" style="99" customWidth="1"/>
    <col min="6" max="6" width="14.109375" customWidth="1"/>
    <col min="7" max="7" width="11.109375" bestFit="1" customWidth="1"/>
    <col min="8" max="8" width="15.77734375" customWidth="1"/>
    <col min="9" max="9" width="16.44140625" customWidth="1"/>
    <col min="10" max="10" width="16.77734375" customWidth="1"/>
    <col min="11" max="11" width="12" bestFit="1" customWidth="1"/>
  </cols>
  <sheetData>
    <row r="1" spans="1:13" ht="28.8">
      <c r="A1" s="324" t="s">
        <v>192</v>
      </c>
      <c r="B1" s="325"/>
      <c r="C1" s="22" t="s">
        <v>48</v>
      </c>
      <c r="D1" s="105" t="s">
        <v>193</v>
      </c>
      <c r="F1" t="s">
        <v>172</v>
      </c>
      <c r="G1" s="104" t="s">
        <v>175</v>
      </c>
      <c r="H1" s="21" t="s">
        <v>124</v>
      </c>
      <c r="I1" s="104" t="s">
        <v>125</v>
      </c>
      <c r="J1" s="21" t="s">
        <v>182</v>
      </c>
      <c r="K1" s="21" t="s">
        <v>126</v>
      </c>
    </row>
    <row r="2" spans="1:13">
      <c r="A2" s="326" t="s">
        <v>189</v>
      </c>
      <c r="B2" s="327" t="s">
        <v>89</v>
      </c>
      <c r="C2" s="2">
        <v>1</v>
      </c>
      <c r="D2" s="2">
        <v>0.496</v>
      </c>
      <c r="F2" s="103" t="s">
        <v>127</v>
      </c>
      <c r="G2" s="4">
        <v>5.5E-2</v>
      </c>
      <c r="H2" s="4">
        <v>13.418931302979139</v>
      </c>
      <c r="I2" s="4">
        <f>G2/H2</f>
        <v>4.0986870532521051E-3</v>
      </c>
      <c r="J2" s="4">
        <v>12000</v>
      </c>
      <c r="K2" s="4">
        <f>I2*J2</f>
        <v>49.184244639025259</v>
      </c>
    </row>
    <row r="3" spans="1:13">
      <c r="A3" s="326"/>
      <c r="B3" s="327"/>
      <c r="C3" s="2">
        <v>2</v>
      </c>
      <c r="D3" s="2">
        <v>0.27200000000000002</v>
      </c>
      <c r="F3" s="103" t="s">
        <v>128</v>
      </c>
      <c r="G3" s="4">
        <v>1.9850000000000001</v>
      </c>
      <c r="H3" s="4">
        <v>13.418931302979139</v>
      </c>
      <c r="I3" s="4">
        <f>G3/H3</f>
        <v>0.14792534183100781</v>
      </c>
      <c r="J3" s="4">
        <v>12000</v>
      </c>
      <c r="K3" s="4">
        <f>I3*J3</f>
        <v>1775.1041019720938</v>
      </c>
    </row>
    <row r="4" spans="1:13">
      <c r="A4" s="326"/>
      <c r="B4" s="327"/>
      <c r="C4" s="2">
        <v>3</v>
      </c>
      <c r="D4" s="2">
        <v>0.214</v>
      </c>
      <c r="J4" t="s">
        <v>183</v>
      </c>
    </row>
    <row r="5" spans="1:13">
      <c r="A5" s="326"/>
      <c r="B5" s="327"/>
      <c r="C5" s="2">
        <v>4</v>
      </c>
      <c r="D5" s="2">
        <v>0.4</v>
      </c>
    </row>
    <row r="6" spans="1:13">
      <c r="A6" s="326"/>
      <c r="B6" s="327"/>
      <c r="C6" s="2">
        <v>5</v>
      </c>
      <c r="D6" s="2">
        <v>0.19800000000000001</v>
      </c>
    </row>
    <row r="7" spans="1:13">
      <c r="A7" s="326"/>
      <c r="B7" s="327"/>
      <c r="C7" s="2">
        <v>6</v>
      </c>
      <c r="D7" s="2">
        <v>0.23799999999999999</v>
      </c>
    </row>
    <row r="8" spans="1:13">
      <c r="A8" s="326"/>
      <c r="B8" s="327"/>
      <c r="C8" s="2">
        <v>7</v>
      </c>
      <c r="D8" s="2">
        <v>0.221</v>
      </c>
      <c r="F8" s="3" t="s">
        <v>212</v>
      </c>
      <c r="G8" s="3"/>
      <c r="H8" s="3"/>
      <c r="I8" s="26"/>
      <c r="K8" s="3" t="s">
        <v>187</v>
      </c>
    </row>
    <row r="9" spans="1:13">
      <c r="A9" s="326"/>
      <c r="B9" s="327"/>
      <c r="C9" s="2">
        <v>8</v>
      </c>
      <c r="D9" s="2">
        <v>0.32100000000000001</v>
      </c>
      <c r="F9" s="4" t="s">
        <v>44</v>
      </c>
      <c r="G9" s="4" t="s">
        <v>105</v>
      </c>
      <c r="H9" s="4" t="s">
        <v>129</v>
      </c>
      <c r="I9" s="26"/>
      <c r="K9" s="31" t="s">
        <v>44</v>
      </c>
      <c r="L9" s="4" t="s">
        <v>105</v>
      </c>
      <c r="M9" s="4" t="s">
        <v>188</v>
      </c>
    </row>
    <row r="10" spans="1:13">
      <c r="A10" s="326"/>
      <c r="B10" s="327"/>
      <c r="C10" s="2">
        <v>9</v>
      </c>
      <c r="D10" s="2">
        <v>0.315</v>
      </c>
      <c r="F10" s="323">
        <v>1</v>
      </c>
      <c r="G10" s="4">
        <v>1</v>
      </c>
      <c r="H10" s="4">
        <v>9619.5439923999056</v>
      </c>
      <c r="I10" s="26"/>
      <c r="K10" s="323">
        <v>1</v>
      </c>
      <c r="L10" s="4">
        <v>1</v>
      </c>
      <c r="M10" s="1">
        <v>37</v>
      </c>
    </row>
    <row r="11" spans="1:13">
      <c r="A11" s="326"/>
      <c r="B11" s="327"/>
      <c r="C11" s="2">
        <v>10</v>
      </c>
      <c r="D11" s="2">
        <v>0.372</v>
      </c>
      <c r="F11" s="323"/>
      <c r="G11" s="4">
        <v>2</v>
      </c>
      <c r="H11" s="4">
        <v>11510.901763518787</v>
      </c>
      <c r="I11" s="26"/>
      <c r="K11" s="323"/>
      <c r="L11" s="4">
        <v>2</v>
      </c>
      <c r="M11" s="1">
        <v>44</v>
      </c>
    </row>
    <row r="12" spans="1:13">
      <c r="A12" s="326"/>
      <c r="B12" s="327"/>
      <c r="C12" s="2">
        <v>11</v>
      </c>
      <c r="D12" s="2">
        <v>0.30499999999999999</v>
      </c>
      <c r="F12" s="323"/>
      <c r="G12" s="4">
        <v>3</v>
      </c>
      <c r="H12" s="4">
        <v>11920.472382512853</v>
      </c>
      <c r="I12" s="26"/>
      <c r="K12" s="323"/>
      <c r="L12" s="4">
        <v>3</v>
      </c>
      <c r="M12" s="1">
        <v>39</v>
      </c>
    </row>
    <row r="13" spans="1:13">
      <c r="A13" s="326"/>
      <c r="B13" s="327"/>
      <c r="C13" s="2">
        <v>12</v>
      </c>
      <c r="D13" s="2">
        <v>0.23599999999999999</v>
      </c>
      <c r="F13" s="323">
        <v>2</v>
      </c>
      <c r="G13" s="4">
        <v>4</v>
      </c>
      <c r="H13" s="4">
        <v>12152.085461812989</v>
      </c>
      <c r="I13" s="26"/>
      <c r="K13" s="323">
        <v>2</v>
      </c>
      <c r="L13" s="4">
        <v>4</v>
      </c>
      <c r="M13" s="1">
        <v>36</v>
      </c>
    </row>
    <row r="14" spans="1:13">
      <c r="A14" s="326"/>
      <c r="B14" s="327"/>
      <c r="C14" s="2">
        <v>13</v>
      </c>
      <c r="D14" s="2">
        <v>0.214</v>
      </c>
      <c r="F14" s="323"/>
      <c r="G14" s="4">
        <v>5</v>
      </c>
      <c r="H14" s="4">
        <v>11104.908180498469</v>
      </c>
      <c r="I14" s="26"/>
      <c r="K14" s="323"/>
      <c r="L14" s="4">
        <v>5</v>
      </c>
      <c r="M14" s="1">
        <v>37</v>
      </c>
    </row>
    <row r="15" spans="1:13">
      <c r="A15" s="326"/>
      <c r="B15" s="327"/>
      <c r="C15" s="2">
        <v>14</v>
      </c>
      <c r="D15" s="2">
        <v>0.193</v>
      </c>
      <c r="F15" s="323"/>
      <c r="G15" s="4">
        <v>6</v>
      </c>
      <c r="H15" s="4">
        <v>13209.993851048752</v>
      </c>
      <c r="I15" s="26"/>
      <c r="K15" s="323"/>
      <c r="L15" s="4">
        <v>6</v>
      </c>
      <c r="M15" s="1">
        <v>38</v>
      </c>
    </row>
    <row r="16" spans="1:13">
      <c r="A16" s="326"/>
      <c r="B16" s="327"/>
      <c r="C16" s="2">
        <v>15</v>
      </c>
      <c r="D16" s="2">
        <v>0.152</v>
      </c>
      <c r="F16" s="323">
        <v>3</v>
      </c>
      <c r="G16" s="4">
        <v>7</v>
      </c>
      <c r="H16" s="4">
        <v>14974.366845099599</v>
      </c>
      <c r="I16" s="26"/>
      <c r="K16" s="323">
        <v>3</v>
      </c>
      <c r="L16" s="4">
        <v>7</v>
      </c>
      <c r="M16" s="1">
        <v>40</v>
      </c>
    </row>
    <row r="17" spans="1:13">
      <c r="A17" s="326"/>
      <c r="B17" s="327"/>
      <c r="C17" s="2">
        <v>16</v>
      </c>
      <c r="D17" s="2">
        <v>0.42</v>
      </c>
      <c r="F17" s="323"/>
      <c r="G17" s="4">
        <v>8</v>
      </c>
      <c r="H17" s="4">
        <v>11689.75356220615</v>
      </c>
      <c r="I17" s="26"/>
      <c r="K17" s="323"/>
      <c r="L17" s="4">
        <v>8</v>
      </c>
      <c r="M17" s="1">
        <v>40</v>
      </c>
    </row>
    <row r="18" spans="1:13">
      <c r="A18" s="326"/>
      <c r="B18" s="327"/>
      <c r="C18" s="2">
        <v>17</v>
      </c>
      <c r="D18" s="2">
        <v>0.248</v>
      </c>
      <c r="F18" s="323"/>
      <c r="G18" s="4">
        <v>9</v>
      </c>
      <c r="H18" s="4">
        <v>14710.560442035739</v>
      </c>
      <c r="I18" s="26"/>
      <c r="K18" s="323"/>
      <c r="L18" s="4">
        <v>9</v>
      </c>
      <c r="M18" s="1">
        <v>31</v>
      </c>
    </row>
    <row r="19" spans="1:13">
      <c r="A19" s="326"/>
      <c r="B19" s="327"/>
      <c r="C19" s="2">
        <v>18</v>
      </c>
      <c r="D19" s="2">
        <v>0.248</v>
      </c>
      <c r="F19" s="323">
        <v>4</v>
      </c>
      <c r="G19" s="4">
        <v>10</v>
      </c>
      <c r="H19" s="4">
        <v>14060.434153807166</v>
      </c>
      <c r="I19" s="26"/>
      <c r="K19" s="323">
        <v>4</v>
      </c>
      <c r="L19" s="4">
        <v>10</v>
      </c>
      <c r="M19" s="1">
        <v>30</v>
      </c>
    </row>
    <row r="20" spans="1:13">
      <c r="A20" s="326"/>
      <c r="B20" s="327"/>
      <c r="C20" s="2">
        <v>19</v>
      </c>
      <c r="D20" s="2">
        <v>0.14499999999999999</v>
      </c>
      <c r="F20" s="323"/>
      <c r="G20" s="4">
        <v>11</v>
      </c>
      <c r="H20" s="4">
        <v>11728.206698923937</v>
      </c>
      <c r="I20" s="26"/>
      <c r="K20" s="323"/>
      <c r="L20" s="4">
        <v>11</v>
      </c>
      <c r="M20" s="1">
        <v>32</v>
      </c>
    </row>
    <row r="21" spans="1:13">
      <c r="A21" s="326"/>
      <c r="B21" s="327"/>
      <c r="C21" s="2">
        <v>20</v>
      </c>
      <c r="D21" s="2">
        <v>0.19800000000000001</v>
      </c>
      <c r="F21" s="26"/>
      <c r="G21" s="21" t="s">
        <v>6</v>
      </c>
      <c r="H21" s="21">
        <f>AVERAGE(H10:H20)</f>
        <v>12425.566121260395</v>
      </c>
      <c r="I21" s="26"/>
      <c r="L21" s="21" t="s">
        <v>6</v>
      </c>
      <c r="M21" s="22">
        <f>AVERAGE(M10:M20)</f>
        <v>36.727272727272727</v>
      </c>
    </row>
    <row r="22" spans="1:13">
      <c r="A22" s="326"/>
      <c r="B22" s="327"/>
      <c r="C22" s="2">
        <v>21</v>
      </c>
      <c r="D22" s="2">
        <v>8.7999999999999995E-2</v>
      </c>
      <c r="F22" s="26"/>
      <c r="G22" s="21" t="s">
        <v>2</v>
      </c>
      <c r="H22" s="21">
        <f>_xlfn.STDEV.S(H10:H20)/SQRT(11)</f>
        <v>493.75973763834367</v>
      </c>
      <c r="I22" s="26"/>
      <c r="L22" s="21" t="s">
        <v>2</v>
      </c>
      <c r="M22" s="103">
        <f>_xlfn.STDEV.S(M10:M20)/SQRT(11)</f>
        <v>1.2869336995771912</v>
      </c>
    </row>
    <row r="23" spans="1:13">
      <c r="A23" s="326"/>
      <c r="B23" s="327"/>
      <c r="C23" s="2">
        <v>22</v>
      </c>
      <c r="D23" s="2">
        <v>0.193</v>
      </c>
      <c r="F23" s="26"/>
      <c r="G23" s="26"/>
      <c r="H23" s="26"/>
      <c r="I23" s="26"/>
    </row>
    <row r="24" spans="1:13">
      <c r="A24" s="326"/>
      <c r="B24" s="327"/>
      <c r="C24" s="2">
        <v>23</v>
      </c>
      <c r="D24" s="2">
        <v>0.252</v>
      </c>
      <c r="F24" s="26"/>
      <c r="G24" s="26"/>
      <c r="H24" s="26"/>
      <c r="I24" s="26"/>
    </row>
    <row r="25" spans="1:13">
      <c r="A25" s="326"/>
      <c r="B25" s="327"/>
      <c r="C25" s="2">
        <v>24</v>
      </c>
      <c r="D25" s="2">
        <v>0.35699999999999998</v>
      </c>
    </row>
    <row r="26" spans="1:13">
      <c r="A26" s="326"/>
      <c r="B26" s="327"/>
      <c r="C26" s="2">
        <v>25</v>
      </c>
      <c r="D26" s="2">
        <v>0.217</v>
      </c>
    </row>
    <row r="27" spans="1:13">
      <c r="A27" s="326"/>
      <c r="B27" s="327"/>
      <c r="C27" s="2">
        <v>26</v>
      </c>
      <c r="D27" s="2">
        <v>0.186</v>
      </c>
    </row>
    <row r="28" spans="1:13">
      <c r="A28" s="326"/>
      <c r="B28" s="327"/>
      <c r="C28" s="2">
        <v>27</v>
      </c>
      <c r="D28" s="2">
        <v>0.38800000000000001</v>
      </c>
    </row>
    <row r="29" spans="1:13">
      <c r="A29" s="326"/>
      <c r="B29" s="327"/>
      <c r="C29" s="2">
        <v>28</v>
      </c>
      <c r="D29" s="2">
        <v>0.16900000000000001</v>
      </c>
    </row>
    <row r="30" spans="1:13">
      <c r="A30" s="326"/>
      <c r="B30" s="327"/>
      <c r="C30" s="2">
        <v>29</v>
      </c>
      <c r="D30" s="2">
        <v>0.38800000000000001</v>
      </c>
    </row>
    <row r="31" spans="1:13">
      <c r="A31" s="326"/>
      <c r="B31" s="327"/>
      <c r="C31" s="2">
        <v>30</v>
      </c>
      <c r="D31" s="2">
        <v>0.22900000000000001</v>
      </c>
    </row>
    <row r="32" spans="1:13">
      <c r="A32" s="326"/>
      <c r="B32" s="327"/>
      <c r="C32" s="2">
        <v>31</v>
      </c>
      <c r="D32" s="2">
        <v>0.28599999999999998</v>
      </c>
    </row>
    <row r="33" spans="1:4">
      <c r="A33" s="326"/>
      <c r="B33" s="327"/>
      <c r="C33" s="2">
        <v>32</v>
      </c>
      <c r="D33" s="2">
        <v>0.41</v>
      </c>
    </row>
    <row r="34" spans="1:4">
      <c r="A34" s="326"/>
      <c r="B34" s="327"/>
      <c r="C34" s="2">
        <v>33</v>
      </c>
      <c r="D34" s="2">
        <v>0.193</v>
      </c>
    </row>
    <row r="35" spans="1:4">
      <c r="A35" s="326"/>
      <c r="B35" s="327"/>
      <c r="C35" s="2">
        <v>34</v>
      </c>
      <c r="D35" s="2">
        <v>0.71199999999999997</v>
      </c>
    </row>
    <row r="36" spans="1:4">
      <c r="A36" s="326"/>
      <c r="B36" s="327"/>
      <c r="C36" s="2">
        <v>35</v>
      </c>
      <c r="D36" s="2">
        <v>0.42699999999999999</v>
      </c>
    </row>
    <row r="37" spans="1:4">
      <c r="A37" s="326"/>
      <c r="B37" s="327"/>
      <c r="C37" s="2">
        <v>36</v>
      </c>
      <c r="D37" s="2">
        <v>0.68899999999999995</v>
      </c>
    </row>
    <row r="38" spans="1:4">
      <c r="A38" s="326"/>
      <c r="B38" s="327"/>
      <c r="C38" s="2">
        <v>37</v>
      </c>
      <c r="D38" s="2">
        <v>0.16700000000000001</v>
      </c>
    </row>
    <row r="39" spans="1:4">
      <c r="A39" s="326"/>
      <c r="B39" s="327" t="s">
        <v>90</v>
      </c>
      <c r="C39" s="2">
        <v>1</v>
      </c>
      <c r="D39" s="2">
        <v>0.32100000000000001</v>
      </c>
    </row>
    <row r="40" spans="1:4">
      <c r="A40" s="326"/>
      <c r="B40" s="327"/>
      <c r="C40" s="2">
        <v>2</v>
      </c>
      <c r="D40" s="2">
        <v>0.13800000000000001</v>
      </c>
    </row>
    <row r="41" spans="1:4">
      <c r="A41" s="326"/>
      <c r="B41" s="327"/>
      <c r="C41" s="2">
        <v>3</v>
      </c>
      <c r="D41" s="2">
        <v>0.121</v>
      </c>
    </row>
    <row r="42" spans="1:4">
      <c r="A42" s="326"/>
      <c r="B42" s="327"/>
      <c r="C42" s="2">
        <v>4</v>
      </c>
      <c r="D42" s="2">
        <v>0.68200000000000005</v>
      </c>
    </row>
    <row r="43" spans="1:4">
      <c r="A43" s="326"/>
      <c r="B43" s="327"/>
      <c r="C43" s="2">
        <v>5</v>
      </c>
      <c r="D43" s="2">
        <v>0.627</v>
      </c>
    </row>
    <row r="44" spans="1:4">
      <c r="A44" s="326"/>
      <c r="B44" s="327"/>
      <c r="C44" s="2">
        <v>6</v>
      </c>
      <c r="D44" s="2">
        <v>0.23400000000000001</v>
      </c>
    </row>
    <row r="45" spans="1:4">
      <c r="A45" s="326"/>
      <c r="B45" s="327"/>
      <c r="C45" s="2">
        <v>7</v>
      </c>
      <c r="D45" s="2">
        <v>0.23799999999999999</v>
      </c>
    </row>
    <row r="46" spans="1:4">
      <c r="A46" s="326"/>
      <c r="B46" s="327"/>
      <c r="C46" s="2">
        <v>8</v>
      </c>
      <c r="D46" s="2">
        <v>0.35699999999999998</v>
      </c>
    </row>
    <row r="47" spans="1:4">
      <c r="A47" s="326"/>
      <c r="B47" s="327"/>
      <c r="C47" s="2">
        <v>9</v>
      </c>
      <c r="D47" s="2">
        <v>0.32700000000000001</v>
      </c>
    </row>
    <row r="48" spans="1:4">
      <c r="A48" s="326"/>
      <c r="B48" s="327"/>
      <c r="C48" s="2">
        <v>10</v>
      </c>
      <c r="D48" s="2">
        <v>0.63100000000000001</v>
      </c>
    </row>
    <row r="49" spans="1:4">
      <c r="A49" s="326"/>
      <c r="B49" s="327"/>
      <c r="C49" s="2">
        <v>11</v>
      </c>
      <c r="D49" s="2">
        <v>0.30499999999999999</v>
      </c>
    </row>
    <row r="50" spans="1:4">
      <c r="A50" s="326"/>
      <c r="B50" s="327"/>
      <c r="C50" s="2">
        <v>12</v>
      </c>
      <c r="D50" s="2">
        <v>0.68899999999999995</v>
      </c>
    </row>
    <row r="51" spans="1:4">
      <c r="A51" s="326"/>
      <c r="B51" s="327"/>
      <c r="C51" s="2">
        <v>13</v>
      </c>
      <c r="D51" s="2">
        <v>0.56200000000000006</v>
      </c>
    </row>
    <row r="52" spans="1:4">
      <c r="A52" s="326"/>
      <c r="B52" s="327"/>
      <c r="C52" s="2">
        <v>14</v>
      </c>
      <c r="D52" s="2">
        <v>0.11</v>
      </c>
    </row>
    <row r="53" spans="1:4">
      <c r="A53" s="326"/>
      <c r="B53" s="327"/>
      <c r="C53" s="2">
        <v>15</v>
      </c>
      <c r="D53" s="2">
        <v>0.40699999999999997</v>
      </c>
    </row>
    <row r="54" spans="1:4">
      <c r="A54" s="326"/>
      <c r="B54" s="327"/>
      <c r="C54" s="2">
        <v>16</v>
      </c>
      <c r="D54" s="2">
        <v>0.47599999999999998</v>
      </c>
    </row>
    <row r="55" spans="1:4">
      <c r="A55" s="326"/>
      <c r="B55" s="327"/>
      <c r="C55" s="2">
        <v>17</v>
      </c>
      <c r="D55" s="2">
        <v>0.28299999999999997</v>
      </c>
    </row>
    <row r="56" spans="1:4">
      <c r="A56" s="326"/>
      <c r="B56" s="327"/>
      <c r="C56" s="2">
        <v>18</v>
      </c>
      <c r="D56" s="2">
        <v>0.16500000000000001</v>
      </c>
    </row>
    <row r="57" spans="1:4">
      <c r="A57" s="326"/>
      <c r="B57" s="327"/>
      <c r="C57" s="2">
        <v>19</v>
      </c>
      <c r="D57" s="2">
        <v>0.23400000000000001</v>
      </c>
    </row>
    <row r="58" spans="1:4">
      <c r="A58" s="326"/>
      <c r="B58" s="327"/>
      <c r="C58" s="2">
        <v>20</v>
      </c>
      <c r="D58" s="2">
        <v>0.23599999999999999</v>
      </c>
    </row>
    <row r="59" spans="1:4">
      <c r="A59" s="326"/>
      <c r="B59" s="327"/>
      <c r="C59" s="2">
        <v>21</v>
      </c>
      <c r="D59" s="2">
        <v>0.255</v>
      </c>
    </row>
    <row r="60" spans="1:4">
      <c r="A60" s="326"/>
      <c r="B60" s="327"/>
      <c r="C60" s="2">
        <v>22</v>
      </c>
      <c r="D60" s="2">
        <v>0.30499999999999999</v>
      </c>
    </row>
    <row r="61" spans="1:4">
      <c r="A61" s="326"/>
      <c r="B61" s="327"/>
      <c r="C61" s="2">
        <v>23</v>
      </c>
      <c r="D61" s="2">
        <v>0.38900000000000001</v>
      </c>
    </row>
    <row r="62" spans="1:4">
      <c r="A62" s="326"/>
      <c r="B62" s="327"/>
      <c r="C62" s="2">
        <v>24</v>
      </c>
      <c r="D62" s="2">
        <v>0.11899999999999999</v>
      </c>
    </row>
    <row r="63" spans="1:4">
      <c r="A63" s="326"/>
      <c r="B63" s="327"/>
      <c r="C63" s="2">
        <v>25</v>
      </c>
      <c r="D63" s="2">
        <v>0.23400000000000001</v>
      </c>
    </row>
    <row r="64" spans="1:4">
      <c r="A64" s="326"/>
      <c r="B64" s="327"/>
      <c r="C64" s="2">
        <v>26</v>
      </c>
      <c r="D64" s="2">
        <v>0.27600000000000002</v>
      </c>
    </row>
    <row r="65" spans="1:4">
      <c r="A65" s="326"/>
      <c r="B65" s="327"/>
      <c r="C65" s="2">
        <v>27</v>
      </c>
      <c r="D65" s="2">
        <v>0.253</v>
      </c>
    </row>
    <row r="66" spans="1:4">
      <c r="A66" s="326"/>
      <c r="B66" s="327"/>
      <c r="C66" s="2">
        <v>28</v>
      </c>
      <c r="D66" s="2">
        <v>0.23400000000000001</v>
      </c>
    </row>
    <row r="67" spans="1:4">
      <c r="A67" s="326"/>
      <c r="B67" s="327"/>
      <c r="C67" s="2">
        <v>29</v>
      </c>
      <c r="D67" s="2">
        <v>0.19800000000000001</v>
      </c>
    </row>
    <row r="68" spans="1:4">
      <c r="A68" s="326"/>
      <c r="B68" s="327"/>
      <c r="C68" s="2">
        <v>30</v>
      </c>
      <c r="D68" s="2">
        <v>0.16700000000000001</v>
      </c>
    </row>
    <row r="69" spans="1:4">
      <c r="A69" s="326"/>
      <c r="B69" s="327"/>
      <c r="C69" s="2">
        <v>31</v>
      </c>
      <c r="D69" s="2">
        <v>0.28599999999999998</v>
      </c>
    </row>
    <row r="70" spans="1:4">
      <c r="A70" s="326"/>
      <c r="B70" s="327"/>
      <c r="C70" s="2">
        <v>32</v>
      </c>
      <c r="D70" s="2">
        <v>0.193</v>
      </c>
    </row>
    <row r="71" spans="1:4">
      <c r="A71" s="326"/>
      <c r="B71" s="327"/>
      <c r="C71" s="2">
        <v>33</v>
      </c>
      <c r="D71" s="2">
        <v>0.30299999999999999</v>
      </c>
    </row>
    <row r="72" spans="1:4">
      <c r="A72" s="326"/>
      <c r="B72" s="327"/>
      <c r="C72" s="2">
        <v>34</v>
      </c>
      <c r="D72" s="2">
        <v>0.35699999999999998</v>
      </c>
    </row>
    <row r="73" spans="1:4">
      <c r="A73" s="326"/>
      <c r="B73" s="327"/>
      <c r="C73" s="2">
        <v>35</v>
      </c>
      <c r="D73" s="2">
        <v>0.439</v>
      </c>
    </row>
    <row r="74" spans="1:4">
      <c r="A74" s="326"/>
      <c r="B74" s="327"/>
      <c r="C74" s="2">
        <v>36</v>
      </c>
      <c r="D74" s="2">
        <v>0.26900000000000002</v>
      </c>
    </row>
    <row r="75" spans="1:4">
      <c r="A75" s="326"/>
      <c r="B75" s="327"/>
      <c r="C75" s="2">
        <v>37</v>
      </c>
      <c r="D75" s="2">
        <v>0.13600000000000001</v>
      </c>
    </row>
    <row r="76" spans="1:4">
      <c r="A76" s="326"/>
      <c r="B76" s="327"/>
      <c r="C76" s="2">
        <v>38</v>
      </c>
      <c r="D76" s="2">
        <v>0.36199999999999999</v>
      </c>
    </row>
    <row r="77" spans="1:4">
      <c r="A77" s="326"/>
      <c r="B77" s="327"/>
      <c r="C77" s="2">
        <v>39</v>
      </c>
      <c r="D77" s="2">
        <v>0.13600000000000001</v>
      </c>
    </row>
    <row r="78" spans="1:4">
      <c r="A78" s="326"/>
      <c r="B78" s="327"/>
      <c r="C78" s="2">
        <v>40</v>
      </c>
      <c r="D78" s="2">
        <v>0.17899999999999999</v>
      </c>
    </row>
    <row r="79" spans="1:4">
      <c r="A79" s="326"/>
      <c r="B79" s="327"/>
      <c r="C79" s="2">
        <v>41</v>
      </c>
      <c r="D79" s="2">
        <v>0.214</v>
      </c>
    </row>
    <row r="80" spans="1:4">
      <c r="A80" s="326"/>
      <c r="B80" s="327"/>
      <c r="C80" s="2">
        <v>42</v>
      </c>
      <c r="D80" s="2">
        <v>0.14799999999999999</v>
      </c>
    </row>
    <row r="81" spans="1:4">
      <c r="A81" s="326"/>
      <c r="B81" s="327"/>
      <c r="C81" s="2">
        <v>43</v>
      </c>
      <c r="D81" s="2">
        <v>0.16700000000000001</v>
      </c>
    </row>
    <row r="82" spans="1:4">
      <c r="A82" s="326"/>
      <c r="B82" s="327"/>
      <c r="C82" s="2">
        <v>44</v>
      </c>
      <c r="D82" s="2">
        <v>0.11</v>
      </c>
    </row>
    <row r="83" spans="1:4">
      <c r="A83" s="326"/>
      <c r="B83" s="327" t="s">
        <v>91</v>
      </c>
      <c r="C83" s="2">
        <v>1</v>
      </c>
      <c r="D83" s="2">
        <v>0.64800000000000002</v>
      </c>
    </row>
    <row r="84" spans="1:4">
      <c r="A84" s="326"/>
      <c r="B84" s="327"/>
      <c r="C84" s="2">
        <v>2</v>
      </c>
      <c r="D84" s="2">
        <v>0.46200000000000002</v>
      </c>
    </row>
    <row r="85" spans="1:4">
      <c r="A85" s="326"/>
      <c r="B85" s="327"/>
      <c r="C85" s="2">
        <v>3</v>
      </c>
      <c r="D85" s="2">
        <v>0.184</v>
      </c>
    </row>
    <row r="86" spans="1:4">
      <c r="A86" s="326"/>
      <c r="B86" s="327"/>
      <c r="C86" s="2">
        <v>4</v>
      </c>
      <c r="D86" s="2">
        <v>0.36899999999999999</v>
      </c>
    </row>
    <row r="87" spans="1:4">
      <c r="A87" s="326"/>
      <c r="B87" s="327"/>
      <c r="C87" s="2">
        <v>5</v>
      </c>
      <c r="D87" s="2">
        <v>0.23599999999999999</v>
      </c>
    </row>
    <row r="88" spans="1:4">
      <c r="A88" s="326"/>
      <c r="B88" s="327"/>
      <c r="C88" s="2">
        <v>6</v>
      </c>
      <c r="D88" s="2">
        <v>0.193</v>
      </c>
    </row>
    <row r="89" spans="1:4">
      <c r="A89" s="326"/>
      <c r="B89" s="327"/>
      <c r="C89" s="2">
        <v>7</v>
      </c>
      <c r="D89" s="2">
        <v>0.47199999999999998</v>
      </c>
    </row>
    <row r="90" spans="1:4">
      <c r="A90" s="326"/>
      <c r="B90" s="327"/>
      <c r="C90" s="2">
        <v>8</v>
      </c>
      <c r="D90" s="2">
        <v>0.22900000000000001</v>
      </c>
    </row>
    <row r="91" spans="1:4">
      <c r="A91" s="326"/>
      <c r="B91" s="327"/>
      <c r="C91" s="2">
        <v>9</v>
      </c>
      <c r="D91" s="2">
        <v>0.33100000000000002</v>
      </c>
    </row>
    <row r="92" spans="1:4">
      <c r="A92" s="326"/>
      <c r="B92" s="327"/>
      <c r="C92" s="2">
        <v>10</v>
      </c>
      <c r="D92" s="2">
        <v>0.74099999999999999</v>
      </c>
    </row>
    <row r="93" spans="1:4">
      <c r="A93" s="326"/>
      <c r="B93" s="327"/>
      <c r="C93" s="2">
        <v>11</v>
      </c>
      <c r="D93" s="2">
        <v>0.36899999999999999</v>
      </c>
    </row>
    <row r="94" spans="1:4">
      <c r="A94" s="326"/>
      <c r="B94" s="327"/>
      <c r="C94" s="2">
        <v>12</v>
      </c>
      <c r="D94" s="2">
        <v>0.14499999999999999</v>
      </c>
    </row>
    <row r="95" spans="1:4">
      <c r="A95" s="326"/>
      <c r="B95" s="327"/>
      <c r="C95" s="2">
        <v>13</v>
      </c>
      <c r="D95" s="2">
        <v>0.13600000000000001</v>
      </c>
    </row>
    <row r="96" spans="1:4">
      <c r="A96" s="326"/>
      <c r="B96" s="327"/>
      <c r="C96" s="2">
        <v>14</v>
      </c>
      <c r="D96" s="2">
        <v>0.121</v>
      </c>
    </row>
    <row r="97" spans="1:4">
      <c r="A97" s="326"/>
      <c r="B97" s="327"/>
      <c r="C97" s="2">
        <v>15</v>
      </c>
      <c r="D97" s="2">
        <v>0.121</v>
      </c>
    </row>
    <row r="98" spans="1:4">
      <c r="A98" s="326"/>
      <c r="B98" s="327"/>
      <c r="C98" s="2">
        <v>16</v>
      </c>
      <c r="D98" s="2">
        <v>0.26</v>
      </c>
    </row>
    <row r="99" spans="1:4">
      <c r="A99" s="326"/>
      <c r="B99" s="327"/>
      <c r="C99" s="2">
        <v>17</v>
      </c>
      <c r="D99" s="2">
        <v>0.221</v>
      </c>
    </row>
    <row r="100" spans="1:4">
      <c r="A100" s="326"/>
      <c r="B100" s="327"/>
      <c r="C100" s="2">
        <v>18</v>
      </c>
      <c r="D100" s="2">
        <v>0.14499999999999999</v>
      </c>
    </row>
    <row r="101" spans="1:4">
      <c r="A101" s="326"/>
      <c r="B101" s="327"/>
      <c r="C101" s="2">
        <v>19</v>
      </c>
      <c r="D101" s="2">
        <v>0.23799999999999999</v>
      </c>
    </row>
    <row r="102" spans="1:4">
      <c r="A102" s="326"/>
      <c r="B102" s="327"/>
      <c r="C102" s="2">
        <v>20</v>
      </c>
      <c r="D102" s="2">
        <v>0.31</v>
      </c>
    </row>
    <row r="103" spans="1:4">
      <c r="A103" s="326"/>
      <c r="B103" s="327"/>
      <c r="C103" s="2">
        <v>21</v>
      </c>
      <c r="D103" s="2">
        <v>0.26500000000000001</v>
      </c>
    </row>
    <row r="104" spans="1:4">
      <c r="A104" s="326"/>
      <c r="B104" s="327"/>
      <c r="C104" s="2">
        <v>22</v>
      </c>
      <c r="D104" s="2">
        <v>0.23400000000000001</v>
      </c>
    </row>
    <row r="105" spans="1:4">
      <c r="A105" s="326"/>
      <c r="B105" s="327"/>
      <c r="C105" s="2">
        <v>23</v>
      </c>
      <c r="D105" s="2">
        <v>0.252</v>
      </c>
    </row>
    <row r="106" spans="1:4">
      <c r="A106" s="326"/>
      <c r="B106" s="327"/>
      <c r="C106" s="2">
        <v>24</v>
      </c>
      <c r="D106" s="2">
        <v>0.252</v>
      </c>
    </row>
    <row r="107" spans="1:4">
      <c r="A107" s="326"/>
      <c r="B107" s="327"/>
      <c r="C107" s="2">
        <v>25</v>
      </c>
      <c r="D107" s="2">
        <v>0.39300000000000002</v>
      </c>
    </row>
    <row r="108" spans="1:4">
      <c r="A108" s="326"/>
      <c r="B108" s="327"/>
      <c r="C108" s="2">
        <v>26</v>
      </c>
      <c r="D108" s="2">
        <v>0.72399999999999998</v>
      </c>
    </row>
    <row r="109" spans="1:4">
      <c r="A109" s="326"/>
      <c r="B109" s="327"/>
      <c r="C109" s="2">
        <v>27</v>
      </c>
      <c r="D109" s="2">
        <v>0.47399999999999998</v>
      </c>
    </row>
    <row r="110" spans="1:4">
      <c r="A110" s="326"/>
      <c r="B110" s="327"/>
      <c r="C110" s="2">
        <v>28</v>
      </c>
      <c r="D110" s="2">
        <v>0.83399999999999996</v>
      </c>
    </row>
    <row r="111" spans="1:4">
      <c r="A111" s="326"/>
      <c r="B111" s="327"/>
      <c r="C111" s="2">
        <v>29</v>
      </c>
      <c r="D111" s="2">
        <v>0.312</v>
      </c>
    </row>
    <row r="112" spans="1:4">
      <c r="A112" s="326"/>
      <c r="B112" s="327"/>
      <c r="C112" s="2">
        <v>30</v>
      </c>
      <c r="D112" s="2">
        <v>0.68600000000000005</v>
      </c>
    </row>
    <row r="113" spans="1:4">
      <c r="A113" s="326"/>
      <c r="B113" s="327"/>
      <c r="C113" s="2">
        <v>31</v>
      </c>
      <c r="D113" s="2">
        <v>0.20699999999999999</v>
      </c>
    </row>
    <row r="114" spans="1:4">
      <c r="A114" s="326"/>
      <c r="B114" s="327"/>
      <c r="C114" s="2">
        <v>32</v>
      </c>
      <c r="D114" s="2">
        <v>0.33400000000000002</v>
      </c>
    </row>
    <row r="115" spans="1:4">
      <c r="A115" s="326"/>
      <c r="B115" s="327"/>
      <c r="C115" s="2">
        <v>33</v>
      </c>
      <c r="D115" s="2">
        <v>0.16500000000000001</v>
      </c>
    </row>
    <row r="116" spans="1:4">
      <c r="A116" s="326"/>
      <c r="B116" s="327"/>
      <c r="C116" s="2">
        <v>34</v>
      </c>
      <c r="D116" s="2">
        <v>0.16700000000000001</v>
      </c>
    </row>
    <row r="117" spans="1:4">
      <c r="A117" s="326"/>
      <c r="B117" s="327"/>
      <c r="C117" s="2">
        <v>35</v>
      </c>
      <c r="D117" s="2">
        <v>0.439</v>
      </c>
    </row>
    <row r="118" spans="1:4">
      <c r="A118" s="326"/>
      <c r="B118" s="327"/>
      <c r="C118" s="2">
        <v>36</v>
      </c>
      <c r="D118" s="2">
        <v>0.42399999999999999</v>
      </c>
    </row>
    <row r="119" spans="1:4">
      <c r="A119" s="326"/>
      <c r="B119" s="327"/>
      <c r="C119" s="2">
        <v>37</v>
      </c>
      <c r="D119" s="2">
        <v>0.34300000000000003</v>
      </c>
    </row>
    <row r="120" spans="1:4">
      <c r="A120" s="326"/>
      <c r="B120" s="327"/>
      <c r="C120" s="2">
        <v>38</v>
      </c>
      <c r="D120" s="2">
        <v>0.29299999999999998</v>
      </c>
    </row>
    <row r="121" spans="1:4">
      <c r="A121" s="326"/>
      <c r="B121" s="327"/>
      <c r="C121" s="2">
        <v>39</v>
      </c>
      <c r="D121" s="2">
        <v>0.60099999999999998</v>
      </c>
    </row>
    <row r="122" spans="1:4">
      <c r="A122" s="326" t="s">
        <v>190</v>
      </c>
      <c r="B122" s="327" t="s">
        <v>89</v>
      </c>
      <c r="C122" s="2">
        <v>1</v>
      </c>
      <c r="D122" s="2">
        <v>0.33800000000000002</v>
      </c>
    </row>
    <row r="123" spans="1:4">
      <c r="A123" s="326"/>
      <c r="B123" s="327"/>
      <c r="C123" s="2">
        <v>2</v>
      </c>
      <c r="D123" s="2">
        <v>0.30299999999999999</v>
      </c>
    </row>
    <row r="124" spans="1:4">
      <c r="A124" s="326"/>
      <c r="B124" s="327"/>
      <c r="C124" s="2">
        <v>3</v>
      </c>
      <c r="D124" s="2">
        <v>0.57899999999999996</v>
      </c>
    </row>
    <row r="125" spans="1:4">
      <c r="A125" s="326"/>
      <c r="B125" s="327"/>
      <c r="C125" s="2">
        <v>4</v>
      </c>
      <c r="D125" s="2">
        <v>0.42</v>
      </c>
    </row>
    <row r="126" spans="1:4">
      <c r="A126" s="326"/>
      <c r="B126" s="327"/>
      <c r="C126" s="2">
        <v>5</v>
      </c>
      <c r="D126" s="2">
        <v>0.54500000000000004</v>
      </c>
    </row>
    <row r="127" spans="1:4">
      <c r="A127" s="326"/>
      <c r="B127" s="327"/>
      <c r="C127" s="2">
        <v>6</v>
      </c>
      <c r="D127" s="2">
        <v>0.42</v>
      </c>
    </row>
    <row r="128" spans="1:4">
      <c r="A128" s="326"/>
      <c r="B128" s="327"/>
      <c r="C128" s="2">
        <v>7</v>
      </c>
      <c r="D128" s="2">
        <v>0.35799999999999998</v>
      </c>
    </row>
    <row r="129" spans="1:4">
      <c r="A129" s="326"/>
      <c r="B129" s="327"/>
      <c r="C129" s="2">
        <v>8</v>
      </c>
      <c r="D129" s="2">
        <v>0.23400000000000001</v>
      </c>
    </row>
    <row r="130" spans="1:4">
      <c r="A130" s="326"/>
      <c r="B130" s="327"/>
      <c r="C130" s="2">
        <v>9</v>
      </c>
      <c r="D130" s="2">
        <v>0.248</v>
      </c>
    </row>
    <row r="131" spans="1:4">
      <c r="A131" s="326"/>
      <c r="B131" s="327"/>
      <c r="C131" s="2">
        <v>10</v>
      </c>
      <c r="D131" s="2">
        <v>0.41399999999999998</v>
      </c>
    </row>
    <row r="132" spans="1:4">
      <c r="A132" s="326"/>
      <c r="B132" s="327"/>
      <c r="C132" s="2">
        <v>11</v>
      </c>
      <c r="D132" s="2">
        <v>0.47599999999999998</v>
      </c>
    </row>
    <row r="133" spans="1:4">
      <c r="A133" s="326"/>
      <c r="B133" s="327"/>
      <c r="C133" s="2">
        <v>12</v>
      </c>
      <c r="D133" s="2">
        <v>0.30299999999999999</v>
      </c>
    </row>
    <row r="134" spans="1:4">
      <c r="A134" s="326"/>
      <c r="B134" s="327"/>
      <c r="C134" s="2">
        <v>13</v>
      </c>
      <c r="D134" s="2">
        <v>0.46899999999999997</v>
      </c>
    </row>
    <row r="135" spans="1:4">
      <c r="A135" s="326"/>
      <c r="B135" s="327"/>
      <c r="C135" s="2">
        <v>14</v>
      </c>
      <c r="D135" s="2">
        <v>0.221</v>
      </c>
    </row>
    <row r="136" spans="1:4">
      <c r="A136" s="326"/>
      <c r="B136" s="327"/>
      <c r="C136" s="2">
        <v>15</v>
      </c>
      <c r="D136" s="2">
        <v>0.30299999999999999</v>
      </c>
    </row>
    <row r="137" spans="1:4">
      <c r="A137" s="326"/>
      <c r="B137" s="327"/>
      <c r="C137" s="2">
        <v>16</v>
      </c>
      <c r="D137" s="2">
        <v>0.55100000000000005</v>
      </c>
    </row>
    <row r="138" spans="1:4">
      <c r="A138" s="326"/>
      <c r="B138" s="327"/>
      <c r="C138" s="2">
        <v>17</v>
      </c>
      <c r="D138" s="2">
        <v>0.255</v>
      </c>
    </row>
    <row r="139" spans="1:4">
      <c r="A139" s="326"/>
      <c r="B139" s="327"/>
      <c r="C139" s="2">
        <v>18</v>
      </c>
      <c r="D139" s="2">
        <v>0.48299999999999998</v>
      </c>
    </row>
    <row r="140" spans="1:4">
      <c r="A140" s="326"/>
      <c r="B140" s="327"/>
      <c r="C140" s="2">
        <v>19</v>
      </c>
      <c r="D140" s="2">
        <v>0.17899999999999999</v>
      </c>
    </row>
    <row r="141" spans="1:4">
      <c r="A141" s="326"/>
      <c r="B141" s="327"/>
      <c r="C141" s="2">
        <v>20</v>
      </c>
      <c r="D141" s="2">
        <v>0.221</v>
      </c>
    </row>
    <row r="142" spans="1:4">
      <c r="A142" s="326"/>
      <c r="B142" s="327"/>
      <c r="C142" s="2">
        <v>21</v>
      </c>
      <c r="D142" s="2">
        <v>0.59299999999999997</v>
      </c>
    </row>
    <row r="143" spans="1:4">
      <c r="A143" s="326"/>
      <c r="B143" s="327"/>
      <c r="C143" s="2">
        <v>22</v>
      </c>
      <c r="D143" s="2">
        <v>0.85499999999999998</v>
      </c>
    </row>
    <row r="144" spans="1:4">
      <c r="A144" s="326"/>
      <c r="B144" s="327"/>
      <c r="C144" s="2">
        <v>23</v>
      </c>
      <c r="D144" s="2">
        <v>0.35199999999999998</v>
      </c>
    </row>
    <row r="145" spans="1:4">
      <c r="A145" s="326"/>
      <c r="B145" s="327"/>
      <c r="C145" s="2">
        <v>24</v>
      </c>
      <c r="D145" s="2">
        <v>0.54500000000000004</v>
      </c>
    </row>
    <row r="146" spans="1:4">
      <c r="A146" s="326"/>
      <c r="B146" s="327"/>
      <c r="C146" s="2">
        <v>25</v>
      </c>
      <c r="D146" s="2">
        <v>0.42</v>
      </c>
    </row>
    <row r="147" spans="1:4">
      <c r="A147" s="326"/>
      <c r="B147" s="327"/>
      <c r="C147" s="2">
        <v>26</v>
      </c>
      <c r="D147" s="2">
        <v>0.33100000000000002</v>
      </c>
    </row>
    <row r="148" spans="1:4">
      <c r="A148" s="326"/>
      <c r="B148" s="327"/>
      <c r="C148" s="2">
        <v>27</v>
      </c>
      <c r="D148" s="2">
        <v>0.248</v>
      </c>
    </row>
    <row r="149" spans="1:4">
      <c r="A149" s="326"/>
      <c r="B149" s="327"/>
      <c r="C149" s="2">
        <v>28</v>
      </c>
      <c r="D149" s="2">
        <v>0.51700000000000002</v>
      </c>
    </row>
    <row r="150" spans="1:4">
      <c r="A150" s="326"/>
      <c r="B150" s="327"/>
      <c r="C150" s="2">
        <v>29</v>
      </c>
      <c r="D150" s="2">
        <v>0.28999999999999998</v>
      </c>
    </row>
    <row r="151" spans="1:4">
      <c r="A151" s="326"/>
      <c r="B151" s="327"/>
      <c r="C151" s="2">
        <v>30</v>
      </c>
      <c r="D151" s="2">
        <v>0.28999999999999998</v>
      </c>
    </row>
    <row r="152" spans="1:4">
      <c r="A152" s="326"/>
      <c r="B152" s="327"/>
      <c r="C152" s="2">
        <v>31</v>
      </c>
      <c r="D152" s="2">
        <v>0.193</v>
      </c>
    </row>
    <row r="153" spans="1:4">
      <c r="A153" s="326"/>
      <c r="B153" s="327"/>
      <c r="C153" s="2">
        <v>32</v>
      </c>
      <c r="D153" s="2">
        <v>0.35199999999999998</v>
      </c>
    </row>
    <row r="154" spans="1:4">
      <c r="A154" s="326"/>
      <c r="B154" s="327"/>
      <c r="C154" s="2">
        <v>33</v>
      </c>
      <c r="D154" s="2">
        <v>0.441</v>
      </c>
    </row>
    <row r="155" spans="1:4">
      <c r="A155" s="326"/>
      <c r="B155" s="327"/>
      <c r="C155" s="2">
        <v>34</v>
      </c>
      <c r="D155" s="2">
        <v>0.28999999999999998</v>
      </c>
    </row>
    <row r="156" spans="1:4">
      <c r="A156" s="326"/>
      <c r="B156" s="327"/>
      <c r="C156" s="2">
        <v>35</v>
      </c>
      <c r="D156" s="2">
        <v>0.33100000000000002</v>
      </c>
    </row>
    <row r="157" spans="1:4">
      <c r="A157" s="326"/>
      <c r="B157" s="327"/>
      <c r="C157" s="2">
        <v>36</v>
      </c>
      <c r="D157" s="2">
        <v>0.221</v>
      </c>
    </row>
    <row r="158" spans="1:4">
      <c r="A158" s="326"/>
      <c r="B158" s="327" t="s">
        <v>90</v>
      </c>
      <c r="C158" s="2">
        <v>1</v>
      </c>
      <c r="D158" s="2">
        <v>0.221</v>
      </c>
    </row>
    <row r="159" spans="1:4">
      <c r="A159" s="326"/>
      <c r="B159" s="327"/>
      <c r="C159" s="2">
        <v>2</v>
      </c>
      <c r="D159" s="2">
        <v>0.255</v>
      </c>
    </row>
    <row r="160" spans="1:4">
      <c r="A160" s="326"/>
      <c r="B160" s="327"/>
      <c r="C160" s="2">
        <v>3</v>
      </c>
      <c r="D160" s="2">
        <v>0.28999999999999998</v>
      </c>
    </row>
    <row r="161" spans="1:4">
      <c r="A161" s="326"/>
      <c r="B161" s="327"/>
      <c r="C161" s="2">
        <v>4</v>
      </c>
      <c r="D161" s="2">
        <v>0.248</v>
      </c>
    </row>
    <row r="162" spans="1:4">
      <c r="A162" s="326"/>
      <c r="B162" s="327"/>
      <c r="C162" s="2">
        <v>5</v>
      </c>
      <c r="D162" s="2">
        <v>0.41399999999999998</v>
      </c>
    </row>
    <row r="163" spans="1:4">
      <c r="A163" s="326"/>
      <c r="B163" s="327"/>
      <c r="C163" s="2">
        <v>6</v>
      </c>
      <c r="D163" s="2">
        <v>0.32400000000000001</v>
      </c>
    </row>
    <row r="164" spans="1:4">
      <c r="A164" s="326"/>
      <c r="B164" s="327"/>
      <c r="C164" s="2">
        <v>7</v>
      </c>
      <c r="D164" s="2">
        <v>0.42</v>
      </c>
    </row>
    <row r="165" spans="1:4">
      <c r="A165" s="326"/>
      <c r="B165" s="327"/>
      <c r="C165" s="2">
        <v>8</v>
      </c>
      <c r="D165" s="2">
        <v>0.28999999999999998</v>
      </c>
    </row>
    <row r="166" spans="1:4">
      <c r="A166" s="326"/>
      <c r="B166" s="327"/>
      <c r="C166" s="2">
        <v>9</v>
      </c>
      <c r="D166" s="2">
        <v>0.214</v>
      </c>
    </row>
    <row r="167" spans="1:4">
      <c r="A167" s="326"/>
      <c r="B167" s="327"/>
      <c r="C167" s="2">
        <v>10</v>
      </c>
      <c r="D167" s="2">
        <v>0.55100000000000005</v>
      </c>
    </row>
    <row r="168" spans="1:4">
      <c r="A168" s="326"/>
      <c r="B168" s="327"/>
      <c r="C168" s="2">
        <v>11</v>
      </c>
      <c r="D168" s="2">
        <v>0.66200000000000003</v>
      </c>
    </row>
    <row r="169" spans="1:4">
      <c r="A169" s="326"/>
      <c r="B169" s="327"/>
      <c r="C169" s="2">
        <v>12</v>
      </c>
      <c r="D169" s="2">
        <v>0.28999999999999998</v>
      </c>
    </row>
    <row r="170" spans="1:4">
      <c r="A170" s="326"/>
      <c r="B170" s="327"/>
      <c r="C170" s="2">
        <v>13</v>
      </c>
      <c r="D170" s="2">
        <v>0.193</v>
      </c>
    </row>
    <row r="171" spans="1:4">
      <c r="A171" s="326"/>
      <c r="B171" s="327"/>
      <c r="C171" s="2">
        <v>14</v>
      </c>
      <c r="D171" s="2">
        <v>0.28999999999999998</v>
      </c>
    </row>
    <row r="172" spans="1:4">
      <c r="A172" s="326"/>
      <c r="B172" s="327"/>
      <c r="C172" s="2">
        <v>15</v>
      </c>
      <c r="D172" s="2">
        <v>0.16500000000000001</v>
      </c>
    </row>
    <row r="173" spans="1:4">
      <c r="A173" s="326"/>
      <c r="B173" s="327"/>
      <c r="C173" s="2">
        <v>16</v>
      </c>
      <c r="D173" s="2">
        <v>0.17899999999999999</v>
      </c>
    </row>
    <row r="174" spans="1:4">
      <c r="A174" s="326"/>
      <c r="B174" s="327"/>
      <c r="C174" s="2">
        <v>17</v>
      </c>
      <c r="D174" s="2">
        <v>0.16500000000000001</v>
      </c>
    </row>
    <row r="175" spans="1:4">
      <c r="A175" s="326"/>
      <c r="B175" s="327"/>
      <c r="C175" s="2">
        <v>18</v>
      </c>
      <c r="D175" s="2">
        <v>0.11</v>
      </c>
    </row>
    <row r="176" spans="1:4">
      <c r="A176" s="326"/>
      <c r="B176" s="327"/>
      <c r="C176" s="2">
        <v>19</v>
      </c>
      <c r="D176" s="2">
        <v>5.5E-2</v>
      </c>
    </row>
    <row r="177" spans="1:4">
      <c r="A177" s="326"/>
      <c r="B177" s="327"/>
      <c r="C177" s="2">
        <v>20</v>
      </c>
      <c r="D177" s="2">
        <v>0.13800000000000001</v>
      </c>
    </row>
    <row r="178" spans="1:4">
      <c r="A178" s="326"/>
      <c r="B178" s="327"/>
      <c r="C178" s="2">
        <v>21</v>
      </c>
      <c r="D178" s="2">
        <v>0.214</v>
      </c>
    </row>
    <row r="179" spans="1:4">
      <c r="A179" s="326"/>
      <c r="B179" s="327"/>
      <c r="C179" s="2">
        <v>22</v>
      </c>
      <c r="D179" s="2">
        <v>0.23400000000000001</v>
      </c>
    </row>
    <row r="180" spans="1:4">
      <c r="A180" s="326"/>
      <c r="B180" s="327"/>
      <c r="C180" s="2">
        <v>23</v>
      </c>
      <c r="D180" s="2">
        <v>0.47599999999999998</v>
      </c>
    </row>
    <row r="181" spans="1:4">
      <c r="A181" s="326"/>
      <c r="B181" s="327"/>
      <c r="C181" s="2">
        <v>24</v>
      </c>
      <c r="D181" s="2">
        <v>0.221</v>
      </c>
    </row>
    <row r="182" spans="1:4">
      <c r="A182" s="326"/>
      <c r="B182" s="327"/>
      <c r="C182" s="2">
        <v>25</v>
      </c>
      <c r="D182" s="2">
        <v>0.221</v>
      </c>
    </row>
    <row r="183" spans="1:4">
      <c r="A183" s="326"/>
      <c r="B183" s="327"/>
      <c r="C183" s="2">
        <v>26</v>
      </c>
      <c r="D183" s="2">
        <v>0.23400000000000001</v>
      </c>
    </row>
    <row r="184" spans="1:4">
      <c r="A184" s="326"/>
      <c r="B184" s="327"/>
      <c r="C184" s="2">
        <v>27</v>
      </c>
      <c r="D184" s="2">
        <v>0.23400000000000001</v>
      </c>
    </row>
    <row r="185" spans="1:4">
      <c r="A185" s="326"/>
      <c r="B185" s="327"/>
      <c r="C185" s="2">
        <v>28</v>
      </c>
      <c r="D185" s="2">
        <v>0.4</v>
      </c>
    </row>
    <row r="186" spans="1:4">
      <c r="A186" s="326"/>
      <c r="B186" s="327"/>
      <c r="C186" s="2">
        <v>29</v>
      </c>
      <c r="D186" s="2">
        <v>0.35199999999999998</v>
      </c>
    </row>
    <row r="187" spans="1:4">
      <c r="A187" s="326"/>
      <c r="B187" s="327"/>
      <c r="C187" s="2">
        <v>30</v>
      </c>
      <c r="D187" s="2">
        <v>0.41399999999999998</v>
      </c>
    </row>
    <row r="188" spans="1:4">
      <c r="A188" s="326"/>
      <c r="B188" s="327"/>
      <c r="C188" s="2">
        <v>31</v>
      </c>
      <c r="D188" s="2">
        <v>0.496</v>
      </c>
    </row>
    <row r="189" spans="1:4">
      <c r="A189" s="326"/>
      <c r="B189" s="327"/>
      <c r="C189" s="2">
        <v>32</v>
      </c>
      <c r="D189" s="2">
        <v>0.71699999999999997</v>
      </c>
    </row>
    <row r="190" spans="1:4">
      <c r="A190" s="326"/>
      <c r="B190" s="327"/>
      <c r="C190" s="2">
        <v>33</v>
      </c>
      <c r="D190" s="2">
        <v>0.59299999999999997</v>
      </c>
    </row>
    <row r="191" spans="1:4">
      <c r="A191" s="326"/>
      <c r="B191" s="327"/>
      <c r="C191" s="2">
        <v>34</v>
      </c>
      <c r="D191" s="2">
        <v>0.47599999999999998</v>
      </c>
    </row>
    <row r="192" spans="1:4">
      <c r="A192" s="326"/>
      <c r="B192" s="327"/>
      <c r="C192" s="2">
        <v>35</v>
      </c>
      <c r="D192" s="2">
        <v>0.47599999999999998</v>
      </c>
    </row>
    <row r="193" spans="1:4">
      <c r="A193" s="326"/>
      <c r="B193" s="327"/>
      <c r="C193" s="2">
        <v>36</v>
      </c>
      <c r="D193" s="2">
        <v>0.14499999999999999</v>
      </c>
    </row>
    <row r="194" spans="1:4">
      <c r="A194" s="326"/>
      <c r="B194" s="327"/>
      <c r="C194" s="2">
        <v>37</v>
      </c>
      <c r="D194" s="2">
        <v>1.0409999999999999</v>
      </c>
    </row>
    <row r="195" spans="1:4">
      <c r="A195" s="326"/>
      <c r="B195" s="327" t="s">
        <v>91</v>
      </c>
      <c r="C195" s="2">
        <v>1</v>
      </c>
      <c r="D195" s="2">
        <v>0.40699999999999997</v>
      </c>
    </row>
    <row r="196" spans="1:4">
      <c r="A196" s="326"/>
      <c r="B196" s="327"/>
      <c r="C196" s="2">
        <v>2</v>
      </c>
      <c r="D196" s="2">
        <v>0.33100000000000002</v>
      </c>
    </row>
    <row r="197" spans="1:4">
      <c r="A197" s="326"/>
      <c r="B197" s="327"/>
      <c r="C197" s="2">
        <v>3</v>
      </c>
      <c r="D197" s="2">
        <v>0.46899999999999997</v>
      </c>
    </row>
    <row r="198" spans="1:4">
      <c r="A198" s="326"/>
      <c r="B198" s="327"/>
      <c r="C198" s="2">
        <v>4</v>
      </c>
      <c r="D198" s="2">
        <v>0.32400000000000001</v>
      </c>
    </row>
    <row r="199" spans="1:4">
      <c r="A199" s="326"/>
      <c r="B199" s="327"/>
      <c r="C199" s="2">
        <v>5</v>
      </c>
      <c r="D199" s="2">
        <v>0.372</v>
      </c>
    </row>
    <row r="200" spans="1:4">
      <c r="A200" s="326"/>
      <c r="B200" s="327"/>
      <c r="C200" s="2">
        <v>6</v>
      </c>
      <c r="D200" s="2">
        <v>0.248</v>
      </c>
    </row>
    <row r="201" spans="1:4">
      <c r="A201" s="326"/>
      <c r="B201" s="327"/>
      <c r="C201" s="2">
        <v>7</v>
      </c>
      <c r="D201" s="2">
        <v>0.255</v>
      </c>
    </row>
    <row r="202" spans="1:4">
      <c r="A202" s="326"/>
      <c r="B202" s="327"/>
      <c r="C202" s="2">
        <v>8</v>
      </c>
      <c r="D202" s="2">
        <v>0.28999999999999998</v>
      </c>
    </row>
    <row r="203" spans="1:4">
      <c r="A203" s="326"/>
      <c r="B203" s="327"/>
      <c r="C203" s="2">
        <v>9</v>
      </c>
      <c r="D203" s="2">
        <v>0.17899999999999999</v>
      </c>
    </row>
    <row r="204" spans="1:4">
      <c r="A204" s="326"/>
      <c r="B204" s="327"/>
      <c r="C204" s="2">
        <v>10</v>
      </c>
      <c r="D204" s="2">
        <v>0.41399999999999998</v>
      </c>
    </row>
    <row r="205" spans="1:4">
      <c r="A205" s="326"/>
      <c r="B205" s="327"/>
      <c r="C205" s="2">
        <v>11</v>
      </c>
      <c r="D205" s="2">
        <v>0.23400000000000001</v>
      </c>
    </row>
    <row r="206" spans="1:4">
      <c r="A206" s="326"/>
      <c r="B206" s="327"/>
      <c r="C206" s="2">
        <v>12</v>
      </c>
      <c r="D206" s="2">
        <v>0.255</v>
      </c>
    </row>
    <row r="207" spans="1:4">
      <c r="A207" s="326"/>
      <c r="B207" s="327"/>
      <c r="C207" s="2">
        <v>13</v>
      </c>
      <c r="D207" s="2">
        <v>0.32400000000000001</v>
      </c>
    </row>
    <row r="208" spans="1:4">
      <c r="A208" s="326"/>
      <c r="B208" s="327"/>
      <c r="C208" s="2">
        <v>14</v>
      </c>
      <c r="D208" s="2">
        <v>0.4</v>
      </c>
    </row>
    <row r="209" spans="1:4">
      <c r="A209" s="326"/>
      <c r="B209" s="327"/>
      <c r="C209" s="2">
        <v>15</v>
      </c>
      <c r="D209" s="2">
        <v>0.23400000000000001</v>
      </c>
    </row>
    <row r="210" spans="1:4">
      <c r="A210" s="326"/>
      <c r="B210" s="327"/>
      <c r="C210" s="2">
        <v>16</v>
      </c>
      <c r="D210" s="2">
        <v>0.248</v>
      </c>
    </row>
    <row r="211" spans="1:4">
      <c r="A211" s="326"/>
      <c r="B211" s="327"/>
      <c r="C211" s="2">
        <v>17</v>
      </c>
      <c r="D211" s="2">
        <v>1.3240000000000001</v>
      </c>
    </row>
    <row r="212" spans="1:4">
      <c r="A212" s="326"/>
      <c r="B212" s="327"/>
      <c r="C212" s="2">
        <v>18</v>
      </c>
      <c r="D212" s="2">
        <v>0.71699999999999997</v>
      </c>
    </row>
    <row r="213" spans="1:4">
      <c r="A213" s="326"/>
      <c r="B213" s="327"/>
      <c r="C213" s="2">
        <v>19</v>
      </c>
      <c r="D213" s="2">
        <v>0.30299999999999999</v>
      </c>
    </row>
    <row r="214" spans="1:4">
      <c r="A214" s="326"/>
      <c r="B214" s="327"/>
      <c r="C214" s="2">
        <v>20</v>
      </c>
      <c r="D214" s="2">
        <v>0.30299999999999999</v>
      </c>
    </row>
    <row r="215" spans="1:4">
      <c r="A215" s="326"/>
      <c r="B215" s="327"/>
      <c r="C215" s="2">
        <v>21</v>
      </c>
      <c r="D215" s="2">
        <v>0.59299999999999997</v>
      </c>
    </row>
    <row r="216" spans="1:4">
      <c r="A216" s="326"/>
      <c r="B216" s="327"/>
      <c r="C216" s="2">
        <v>22</v>
      </c>
      <c r="D216" s="2">
        <v>0.28999999999999998</v>
      </c>
    </row>
    <row r="217" spans="1:4">
      <c r="A217" s="326"/>
      <c r="B217" s="327"/>
      <c r="C217" s="2">
        <v>23</v>
      </c>
      <c r="D217" s="2">
        <v>0.47599999999999998</v>
      </c>
    </row>
    <row r="218" spans="1:4">
      <c r="A218" s="326"/>
      <c r="B218" s="327"/>
      <c r="C218" s="2">
        <v>24</v>
      </c>
      <c r="D218" s="2">
        <v>0.17899999999999999</v>
      </c>
    </row>
    <row r="219" spans="1:4">
      <c r="A219" s="326"/>
      <c r="B219" s="327"/>
      <c r="C219" s="2">
        <v>25</v>
      </c>
      <c r="D219" s="2">
        <v>0.23400000000000001</v>
      </c>
    </row>
    <row r="220" spans="1:4">
      <c r="A220" s="326"/>
      <c r="B220" s="327"/>
      <c r="C220" s="2">
        <v>26</v>
      </c>
      <c r="D220" s="2">
        <v>0.30299999999999999</v>
      </c>
    </row>
    <row r="221" spans="1:4">
      <c r="A221" s="326"/>
      <c r="B221" s="327"/>
      <c r="C221" s="2">
        <v>27</v>
      </c>
      <c r="D221" s="2">
        <v>0.30299999999999999</v>
      </c>
    </row>
    <row r="222" spans="1:4">
      <c r="A222" s="326"/>
      <c r="B222" s="327"/>
      <c r="C222" s="2">
        <v>28</v>
      </c>
      <c r="D222" s="2">
        <v>0.41399999999999998</v>
      </c>
    </row>
    <row r="223" spans="1:4">
      <c r="A223" s="326"/>
      <c r="B223" s="327"/>
      <c r="C223" s="2">
        <v>29</v>
      </c>
      <c r="D223" s="2">
        <v>0.33100000000000002</v>
      </c>
    </row>
    <row r="224" spans="1:4">
      <c r="A224" s="326"/>
      <c r="B224" s="327"/>
      <c r="C224" s="2">
        <v>30</v>
      </c>
      <c r="D224" s="2">
        <v>0.441</v>
      </c>
    </row>
    <row r="225" spans="1:4">
      <c r="A225" s="326"/>
      <c r="B225" s="327"/>
      <c r="C225" s="2">
        <v>31</v>
      </c>
      <c r="D225" s="2">
        <v>0.42</v>
      </c>
    </row>
    <row r="226" spans="1:4">
      <c r="A226" s="326"/>
      <c r="B226" s="327"/>
      <c r="C226" s="2">
        <v>32</v>
      </c>
      <c r="D226" s="2">
        <v>0.55100000000000005</v>
      </c>
    </row>
    <row r="227" spans="1:4">
      <c r="A227" s="326"/>
      <c r="B227" s="327"/>
      <c r="C227" s="2">
        <v>33</v>
      </c>
      <c r="D227" s="2">
        <v>0.38600000000000001</v>
      </c>
    </row>
    <row r="228" spans="1:4">
      <c r="A228" s="326"/>
      <c r="B228" s="327"/>
      <c r="C228" s="2">
        <v>34</v>
      </c>
      <c r="D228" s="2">
        <v>0.86899999999999999</v>
      </c>
    </row>
    <row r="229" spans="1:4">
      <c r="A229" s="326"/>
      <c r="B229" s="327"/>
      <c r="C229" s="2">
        <v>35</v>
      </c>
      <c r="D229" s="2">
        <v>0.30299999999999999</v>
      </c>
    </row>
    <row r="230" spans="1:4">
      <c r="A230" s="326"/>
      <c r="B230" s="327"/>
      <c r="C230" s="2">
        <v>36</v>
      </c>
      <c r="D230" s="2">
        <v>0.41399999999999998</v>
      </c>
    </row>
    <row r="231" spans="1:4">
      <c r="A231" s="326"/>
      <c r="B231" s="327"/>
      <c r="C231" s="2">
        <v>37</v>
      </c>
      <c r="D231" s="2">
        <v>0.30299999999999999</v>
      </c>
    </row>
    <row r="232" spans="1:4">
      <c r="A232" s="326"/>
      <c r="B232" s="327"/>
      <c r="C232" s="2">
        <v>38</v>
      </c>
      <c r="D232" s="2">
        <v>0.33100000000000002</v>
      </c>
    </row>
    <row r="233" spans="1:4">
      <c r="A233" s="326" t="s">
        <v>191</v>
      </c>
      <c r="B233" s="327" t="s">
        <v>89</v>
      </c>
      <c r="C233" s="2">
        <v>1</v>
      </c>
      <c r="D233" s="2">
        <v>0.496</v>
      </c>
    </row>
    <row r="234" spans="1:4">
      <c r="A234" s="326"/>
      <c r="B234" s="327"/>
      <c r="C234" s="2">
        <v>2</v>
      </c>
      <c r="D234" s="2">
        <v>0.4</v>
      </c>
    </row>
    <row r="235" spans="1:4">
      <c r="A235" s="326"/>
      <c r="B235" s="327"/>
      <c r="C235" s="2">
        <v>3</v>
      </c>
      <c r="D235" s="2">
        <v>0.214</v>
      </c>
    </row>
    <row r="236" spans="1:4">
      <c r="A236" s="326"/>
      <c r="B236" s="327"/>
      <c r="C236" s="2">
        <v>4</v>
      </c>
      <c r="D236" s="2">
        <v>0.4</v>
      </c>
    </row>
    <row r="237" spans="1:4">
      <c r="A237" s="326"/>
      <c r="B237" s="327"/>
      <c r="C237" s="2">
        <v>5</v>
      </c>
      <c r="D237" s="2">
        <v>0.33100000000000002</v>
      </c>
    </row>
    <row r="238" spans="1:4">
      <c r="A238" s="326"/>
      <c r="B238" s="327"/>
      <c r="C238" s="2">
        <v>6</v>
      </c>
      <c r="D238" s="2">
        <v>0.41399999999999998</v>
      </c>
    </row>
    <row r="239" spans="1:4">
      <c r="A239" s="326"/>
      <c r="B239" s="327"/>
      <c r="C239" s="2">
        <v>7</v>
      </c>
      <c r="D239" s="2">
        <v>0.35799999999999998</v>
      </c>
    </row>
    <row r="240" spans="1:4">
      <c r="A240" s="326"/>
      <c r="B240" s="327"/>
      <c r="C240" s="2">
        <v>8</v>
      </c>
      <c r="D240" s="2">
        <v>0.59299999999999997</v>
      </c>
    </row>
    <row r="241" spans="1:4">
      <c r="A241" s="326"/>
      <c r="B241" s="327"/>
      <c r="C241" s="2">
        <v>9</v>
      </c>
      <c r="D241" s="2">
        <v>0.66200000000000003</v>
      </c>
    </row>
    <row r="242" spans="1:4">
      <c r="A242" s="326"/>
      <c r="B242" s="327"/>
      <c r="C242" s="2">
        <v>10</v>
      </c>
      <c r="D242" s="2">
        <v>0.55100000000000005</v>
      </c>
    </row>
    <row r="243" spans="1:4">
      <c r="A243" s="326"/>
      <c r="B243" s="327"/>
      <c r="C243" s="2">
        <v>11</v>
      </c>
      <c r="D243" s="2">
        <v>0.248</v>
      </c>
    </row>
    <row r="244" spans="1:4">
      <c r="A244" s="326"/>
      <c r="B244" s="327"/>
      <c r="C244" s="2">
        <v>12</v>
      </c>
      <c r="D244" s="2">
        <v>0.47599999999999998</v>
      </c>
    </row>
    <row r="245" spans="1:4">
      <c r="A245" s="326"/>
      <c r="B245" s="327"/>
      <c r="C245" s="2">
        <v>13</v>
      </c>
      <c r="D245" s="2">
        <v>0.30299999999999999</v>
      </c>
    </row>
    <row r="246" spans="1:4">
      <c r="A246" s="326"/>
      <c r="B246" s="327"/>
      <c r="C246" s="2">
        <v>14</v>
      </c>
      <c r="D246" s="2">
        <v>0.30299999999999999</v>
      </c>
    </row>
    <row r="247" spans="1:4">
      <c r="A247" s="326"/>
      <c r="B247" s="327"/>
      <c r="C247" s="2">
        <v>15</v>
      </c>
      <c r="D247" s="2">
        <v>0.28999999999999998</v>
      </c>
    </row>
    <row r="248" spans="1:4">
      <c r="A248" s="326"/>
      <c r="B248" s="327"/>
      <c r="C248" s="2">
        <v>16</v>
      </c>
      <c r="D248" s="2">
        <v>0.248</v>
      </c>
    </row>
    <row r="249" spans="1:4">
      <c r="A249" s="326"/>
      <c r="B249" s="327"/>
      <c r="C249" s="2">
        <v>17</v>
      </c>
      <c r="D249" s="2">
        <v>0.28999999999999998</v>
      </c>
    </row>
    <row r="250" spans="1:4">
      <c r="A250" s="326"/>
      <c r="B250" s="327"/>
      <c r="C250" s="2">
        <v>18</v>
      </c>
      <c r="D250" s="2">
        <v>0.372</v>
      </c>
    </row>
    <row r="251" spans="1:4">
      <c r="A251" s="326"/>
      <c r="B251" s="327"/>
      <c r="C251" s="2">
        <v>19</v>
      </c>
      <c r="D251" s="2">
        <v>0.42699999999999999</v>
      </c>
    </row>
    <row r="252" spans="1:4">
      <c r="A252" s="326"/>
      <c r="B252" s="327"/>
      <c r="C252" s="2">
        <v>20</v>
      </c>
      <c r="D252" s="2">
        <v>0.35199999999999998</v>
      </c>
    </row>
    <row r="253" spans="1:4">
      <c r="A253" s="326"/>
      <c r="B253" s="327"/>
      <c r="C253" s="2">
        <v>21</v>
      </c>
      <c r="D253" s="2">
        <v>0.79300000000000004</v>
      </c>
    </row>
    <row r="254" spans="1:4">
      <c r="A254" s="326"/>
      <c r="B254" s="327"/>
      <c r="C254" s="2">
        <v>22</v>
      </c>
      <c r="D254" s="2">
        <v>0.496</v>
      </c>
    </row>
    <row r="255" spans="1:4">
      <c r="A255" s="326"/>
      <c r="B255" s="327"/>
      <c r="C255" s="2">
        <v>23</v>
      </c>
      <c r="D255" s="2">
        <v>0.48299999999999998</v>
      </c>
    </row>
    <row r="256" spans="1:4">
      <c r="A256" s="326"/>
      <c r="B256" s="327"/>
      <c r="C256" s="2">
        <v>24</v>
      </c>
      <c r="D256" s="2">
        <v>0.42</v>
      </c>
    </row>
    <row r="257" spans="1:4">
      <c r="A257" s="326"/>
      <c r="B257" s="327"/>
      <c r="C257" s="2">
        <v>25</v>
      </c>
      <c r="D257" s="2">
        <v>0.63400000000000001</v>
      </c>
    </row>
    <row r="258" spans="1:4">
      <c r="A258" s="326"/>
      <c r="B258" s="327"/>
      <c r="C258" s="2">
        <v>26</v>
      </c>
      <c r="D258" s="2">
        <v>0.42</v>
      </c>
    </row>
    <row r="259" spans="1:4">
      <c r="A259" s="326"/>
      <c r="B259" s="327"/>
      <c r="C259" s="2">
        <v>27</v>
      </c>
      <c r="D259" s="2">
        <v>0.41399999999999998</v>
      </c>
    </row>
    <row r="260" spans="1:4">
      <c r="A260" s="326"/>
      <c r="B260" s="327"/>
      <c r="C260" s="2">
        <v>28</v>
      </c>
      <c r="D260" s="2">
        <v>0.83399999999999996</v>
      </c>
    </row>
    <row r="261" spans="1:4">
      <c r="A261" s="326"/>
      <c r="B261" s="327"/>
      <c r="C261" s="2">
        <v>29</v>
      </c>
      <c r="D261" s="2">
        <v>0.38600000000000001</v>
      </c>
    </row>
    <row r="262" spans="1:4">
      <c r="A262" s="326"/>
      <c r="B262" s="327"/>
      <c r="C262" s="2">
        <v>30</v>
      </c>
      <c r="D262" s="2">
        <v>0.4</v>
      </c>
    </row>
    <row r="263" spans="1:4">
      <c r="A263" s="326"/>
      <c r="B263" s="327"/>
      <c r="C263" s="2">
        <v>31</v>
      </c>
      <c r="D263" s="2">
        <v>0.46899999999999997</v>
      </c>
    </row>
    <row r="264" spans="1:4">
      <c r="A264" s="326"/>
      <c r="B264" s="327"/>
      <c r="C264" s="2">
        <v>32</v>
      </c>
      <c r="D264" s="2">
        <v>0.42699999999999999</v>
      </c>
    </row>
    <row r="265" spans="1:4">
      <c r="A265" s="326"/>
      <c r="B265" s="327"/>
      <c r="C265" s="2">
        <v>33</v>
      </c>
      <c r="D265" s="2">
        <v>0.23400000000000001</v>
      </c>
    </row>
    <row r="266" spans="1:4">
      <c r="A266" s="326"/>
      <c r="B266" s="327"/>
      <c r="C266" s="2">
        <v>34</v>
      </c>
      <c r="D266" s="2">
        <v>0.221</v>
      </c>
    </row>
    <row r="267" spans="1:4">
      <c r="A267" s="326"/>
      <c r="B267" s="327"/>
      <c r="C267" s="2">
        <v>35</v>
      </c>
      <c r="D267" s="2">
        <v>0.51700000000000002</v>
      </c>
    </row>
    <row r="268" spans="1:4">
      <c r="A268" s="326"/>
      <c r="B268" s="327"/>
      <c r="C268" s="2">
        <v>36</v>
      </c>
      <c r="D268" s="2">
        <v>0.372</v>
      </c>
    </row>
    <row r="269" spans="1:4">
      <c r="A269" s="326"/>
      <c r="B269" s="327"/>
      <c r="C269" s="2">
        <v>37</v>
      </c>
      <c r="D269" s="2">
        <v>0.28999999999999998</v>
      </c>
    </row>
    <row r="270" spans="1:4">
      <c r="A270" s="326"/>
      <c r="B270" s="327"/>
      <c r="C270" s="2">
        <v>38</v>
      </c>
      <c r="D270" s="2">
        <v>0.28999999999999998</v>
      </c>
    </row>
    <row r="271" spans="1:4">
      <c r="A271" s="326"/>
      <c r="B271" s="327"/>
      <c r="C271" s="2">
        <v>39</v>
      </c>
      <c r="D271" s="2">
        <v>0.33100000000000002</v>
      </c>
    </row>
    <row r="272" spans="1:4">
      <c r="A272" s="326"/>
      <c r="B272" s="327"/>
      <c r="C272" s="2">
        <v>40</v>
      </c>
      <c r="D272" s="2">
        <v>0.58599999999999997</v>
      </c>
    </row>
    <row r="273" spans="1:4">
      <c r="A273" s="326"/>
      <c r="B273" s="327" t="s">
        <v>90</v>
      </c>
      <c r="C273" s="2">
        <v>1</v>
      </c>
      <c r="D273" s="2">
        <v>0.28999999999999998</v>
      </c>
    </row>
    <row r="274" spans="1:4">
      <c r="A274" s="326"/>
      <c r="B274" s="327"/>
      <c r="C274" s="2">
        <v>2</v>
      </c>
      <c r="D274" s="2">
        <v>0.214</v>
      </c>
    </row>
    <row r="275" spans="1:4">
      <c r="A275" s="326"/>
      <c r="B275" s="327"/>
      <c r="C275" s="2">
        <v>3</v>
      </c>
      <c r="D275" s="2">
        <v>0.221</v>
      </c>
    </row>
    <row r="276" spans="1:4">
      <c r="A276" s="326"/>
      <c r="B276" s="327"/>
      <c r="C276" s="2">
        <v>4</v>
      </c>
      <c r="D276" s="2">
        <v>0.17899999999999999</v>
      </c>
    </row>
    <row r="277" spans="1:4">
      <c r="A277" s="326"/>
      <c r="B277" s="327"/>
      <c r="C277" s="2">
        <v>5</v>
      </c>
      <c r="D277" s="2">
        <v>0.55100000000000005</v>
      </c>
    </row>
    <row r="278" spans="1:4">
      <c r="A278" s="326"/>
      <c r="B278" s="327"/>
      <c r="C278" s="2">
        <v>6</v>
      </c>
      <c r="D278" s="2">
        <v>0.66200000000000003</v>
      </c>
    </row>
    <row r="279" spans="1:4">
      <c r="A279" s="326"/>
      <c r="B279" s="327"/>
      <c r="C279" s="2">
        <v>7</v>
      </c>
      <c r="D279" s="2">
        <v>0.221</v>
      </c>
    </row>
    <row r="280" spans="1:4">
      <c r="A280" s="326"/>
      <c r="B280" s="327"/>
      <c r="C280" s="2">
        <v>8</v>
      </c>
      <c r="D280" s="2">
        <v>0.255</v>
      </c>
    </row>
    <row r="281" spans="1:4">
      <c r="A281" s="326"/>
      <c r="B281" s="327"/>
      <c r="C281" s="2">
        <v>9</v>
      </c>
      <c r="D281" s="2">
        <v>0.16500000000000001</v>
      </c>
    </row>
    <row r="282" spans="1:4">
      <c r="A282" s="326"/>
      <c r="B282" s="327"/>
      <c r="C282" s="2">
        <v>10</v>
      </c>
      <c r="D282" s="2">
        <v>0.441</v>
      </c>
    </row>
    <row r="283" spans="1:4">
      <c r="A283" s="326"/>
      <c r="B283" s="327"/>
      <c r="C283" s="2">
        <v>11</v>
      </c>
      <c r="D283" s="2">
        <v>0.57899999999999996</v>
      </c>
    </row>
    <row r="284" spans="1:4">
      <c r="A284" s="326"/>
      <c r="B284" s="327"/>
      <c r="C284" s="2">
        <v>12</v>
      </c>
      <c r="D284" s="2">
        <v>0.35799999999999998</v>
      </c>
    </row>
    <row r="285" spans="1:4">
      <c r="A285" s="326"/>
      <c r="B285" s="327"/>
      <c r="C285" s="2">
        <v>13</v>
      </c>
      <c r="D285" s="2">
        <v>0.28999999999999998</v>
      </c>
    </row>
    <row r="286" spans="1:4">
      <c r="A286" s="326"/>
      <c r="B286" s="327"/>
      <c r="C286" s="2">
        <v>14</v>
      </c>
      <c r="D286" s="2">
        <v>0.255</v>
      </c>
    </row>
    <row r="287" spans="1:4">
      <c r="A287" s="326"/>
      <c r="B287" s="327"/>
      <c r="C287" s="2">
        <v>15</v>
      </c>
      <c r="D287" s="2">
        <v>0.47599999999999998</v>
      </c>
    </row>
    <row r="288" spans="1:4">
      <c r="A288" s="326"/>
      <c r="B288" s="327"/>
      <c r="C288" s="2">
        <v>16</v>
      </c>
      <c r="D288" s="2">
        <v>0.17899999999999999</v>
      </c>
    </row>
    <row r="289" spans="1:4">
      <c r="A289" s="326"/>
      <c r="B289" s="327"/>
      <c r="C289" s="2">
        <v>17</v>
      </c>
      <c r="D289" s="2">
        <v>0.35199999999999998</v>
      </c>
    </row>
    <row r="290" spans="1:4">
      <c r="A290" s="326"/>
      <c r="B290" s="327"/>
      <c r="C290" s="2">
        <v>18</v>
      </c>
      <c r="D290" s="2">
        <v>0.47599999999999998</v>
      </c>
    </row>
    <row r="291" spans="1:4">
      <c r="A291" s="326"/>
      <c r="B291" s="327"/>
      <c r="C291" s="2">
        <v>19</v>
      </c>
      <c r="D291" s="2">
        <v>0.23400000000000001</v>
      </c>
    </row>
    <row r="292" spans="1:4">
      <c r="A292" s="326"/>
      <c r="B292" s="327"/>
      <c r="C292" s="2">
        <v>20</v>
      </c>
      <c r="D292" s="2">
        <v>0.35799999999999998</v>
      </c>
    </row>
    <row r="293" spans="1:4">
      <c r="A293" s="326"/>
      <c r="B293" s="327"/>
      <c r="C293" s="2">
        <v>21</v>
      </c>
      <c r="D293" s="2">
        <v>0.23400000000000001</v>
      </c>
    </row>
    <row r="294" spans="1:4">
      <c r="A294" s="326"/>
      <c r="B294" s="327"/>
      <c r="C294" s="2">
        <v>22</v>
      </c>
      <c r="D294" s="2">
        <v>0.28999999999999998</v>
      </c>
    </row>
    <row r="295" spans="1:4">
      <c r="A295" s="326"/>
      <c r="B295" s="327"/>
      <c r="C295" s="2">
        <v>23</v>
      </c>
      <c r="D295" s="2">
        <v>0.46899999999999997</v>
      </c>
    </row>
    <row r="296" spans="1:4">
      <c r="A296" s="326"/>
      <c r="B296" s="327"/>
      <c r="C296" s="2">
        <v>24</v>
      </c>
      <c r="D296" s="2">
        <v>0.28999999999999998</v>
      </c>
    </row>
    <row r="297" spans="1:4">
      <c r="A297" s="326"/>
      <c r="B297" s="327"/>
      <c r="C297" s="2">
        <v>25</v>
      </c>
      <c r="D297" s="2">
        <v>0.32400000000000001</v>
      </c>
    </row>
    <row r="298" spans="1:4">
      <c r="A298" s="326"/>
      <c r="B298" s="327"/>
      <c r="C298" s="2">
        <v>26</v>
      </c>
      <c r="D298" s="2">
        <v>0.33100000000000002</v>
      </c>
    </row>
    <row r="299" spans="1:4">
      <c r="A299" s="326"/>
      <c r="B299" s="327"/>
      <c r="C299" s="2">
        <v>27</v>
      </c>
      <c r="D299" s="2">
        <v>0.13800000000000001</v>
      </c>
    </row>
    <row r="300" spans="1:4">
      <c r="A300" s="326"/>
      <c r="B300" s="327"/>
      <c r="C300" s="2">
        <v>28</v>
      </c>
      <c r="D300" s="2">
        <v>0.46899999999999997</v>
      </c>
    </row>
    <row r="301" spans="1:4">
      <c r="A301" s="326"/>
      <c r="B301" s="327"/>
      <c r="C301" s="2">
        <v>29</v>
      </c>
      <c r="D301" s="2">
        <v>0.28999999999999998</v>
      </c>
    </row>
    <row r="302" spans="1:4">
      <c r="A302" s="326"/>
      <c r="B302" s="327"/>
      <c r="C302" s="2">
        <v>30</v>
      </c>
      <c r="D302" s="2">
        <v>0.46899999999999997</v>
      </c>
    </row>
    <row r="303" spans="1:4">
      <c r="A303" s="326"/>
      <c r="B303" s="327"/>
      <c r="C303" s="2">
        <v>31</v>
      </c>
      <c r="D303" s="2">
        <v>0.28999999999999998</v>
      </c>
    </row>
    <row r="304" spans="1:4">
      <c r="A304" s="326"/>
      <c r="B304" s="327"/>
      <c r="C304" s="2">
        <v>32</v>
      </c>
      <c r="D304" s="2">
        <v>0.496</v>
      </c>
    </row>
    <row r="305" spans="1:4">
      <c r="A305" s="326"/>
      <c r="B305" s="327"/>
      <c r="C305" s="2">
        <v>33</v>
      </c>
      <c r="D305" s="2">
        <v>0.23400000000000001</v>
      </c>
    </row>
    <row r="306" spans="1:4">
      <c r="A306" s="326"/>
      <c r="B306" s="327"/>
      <c r="C306" s="2">
        <v>34</v>
      </c>
      <c r="D306" s="2">
        <v>0.16500000000000001</v>
      </c>
    </row>
    <row r="307" spans="1:4">
      <c r="A307" s="326"/>
      <c r="B307" s="327"/>
      <c r="C307" s="2">
        <v>35</v>
      </c>
      <c r="D307" s="2">
        <v>0.13800000000000001</v>
      </c>
    </row>
    <row r="308" spans="1:4">
      <c r="A308" s="326"/>
      <c r="B308" s="327"/>
      <c r="C308" s="2">
        <v>36</v>
      </c>
      <c r="D308" s="2">
        <v>0.214</v>
      </c>
    </row>
    <row r="309" spans="1:4">
      <c r="A309" s="326"/>
      <c r="B309" s="327"/>
      <c r="C309" s="2">
        <v>37</v>
      </c>
      <c r="D309" s="2">
        <v>0.35799999999999998</v>
      </c>
    </row>
    <row r="310" spans="1:4">
      <c r="A310" s="326"/>
      <c r="B310" s="327"/>
      <c r="C310" s="2">
        <v>38</v>
      </c>
      <c r="D310" s="2">
        <v>0.47599999999999998</v>
      </c>
    </row>
    <row r="311" spans="1:4">
      <c r="A311" s="326"/>
      <c r="B311" s="327"/>
      <c r="C311" s="2">
        <v>39</v>
      </c>
      <c r="D311" s="2">
        <v>0.221</v>
      </c>
    </row>
    <row r="312" spans="1:4">
      <c r="A312" s="326"/>
      <c r="B312" s="327"/>
      <c r="C312" s="2">
        <v>40</v>
      </c>
      <c r="D312" s="2">
        <v>0.42</v>
      </c>
    </row>
    <row r="313" spans="1:4">
      <c r="A313" s="326"/>
      <c r="B313" s="327" t="s">
        <v>91</v>
      </c>
      <c r="C313" s="2">
        <v>1</v>
      </c>
      <c r="D313" s="2">
        <v>0.71699999999999997</v>
      </c>
    </row>
    <row r="314" spans="1:4">
      <c r="A314" s="326"/>
      <c r="B314" s="327"/>
      <c r="C314" s="2">
        <v>2</v>
      </c>
      <c r="D314" s="2">
        <v>0.41399999999999998</v>
      </c>
    </row>
    <row r="315" spans="1:4">
      <c r="A315" s="326"/>
      <c r="B315" s="327"/>
      <c r="C315" s="2">
        <v>3</v>
      </c>
      <c r="D315" s="2">
        <v>0.248</v>
      </c>
    </row>
    <row r="316" spans="1:4">
      <c r="A316" s="326"/>
      <c r="B316" s="327"/>
      <c r="C316" s="2">
        <v>4</v>
      </c>
      <c r="D316" s="2">
        <v>0.23400000000000001</v>
      </c>
    </row>
    <row r="317" spans="1:4">
      <c r="A317" s="326"/>
      <c r="B317" s="327"/>
      <c r="C317" s="2">
        <v>5</v>
      </c>
      <c r="D317" s="2">
        <v>0.221</v>
      </c>
    </row>
    <row r="318" spans="1:4">
      <c r="A318" s="326"/>
      <c r="B318" s="327"/>
      <c r="C318" s="2">
        <v>6</v>
      </c>
      <c r="D318" s="2">
        <v>0.248</v>
      </c>
    </row>
    <row r="319" spans="1:4">
      <c r="A319" s="326"/>
      <c r="B319" s="327"/>
      <c r="C319" s="2">
        <v>7</v>
      </c>
      <c r="D319" s="2">
        <v>0.23400000000000001</v>
      </c>
    </row>
    <row r="320" spans="1:4">
      <c r="A320" s="326"/>
      <c r="B320" s="327"/>
      <c r="C320" s="2">
        <v>8</v>
      </c>
      <c r="D320" s="2">
        <v>0.59299999999999997</v>
      </c>
    </row>
    <row r="321" spans="1:4">
      <c r="A321" s="326"/>
      <c r="B321" s="327"/>
      <c r="C321" s="2">
        <v>9</v>
      </c>
      <c r="D321" s="2">
        <v>0.51700000000000002</v>
      </c>
    </row>
    <row r="322" spans="1:4">
      <c r="A322" s="326"/>
      <c r="B322" s="327"/>
      <c r="C322" s="2">
        <v>10</v>
      </c>
      <c r="D322" s="2">
        <v>0.88200000000000001</v>
      </c>
    </row>
    <row r="323" spans="1:4">
      <c r="A323" s="326"/>
      <c r="B323" s="327"/>
      <c r="C323" s="2">
        <v>11</v>
      </c>
      <c r="D323" s="2">
        <v>0.496</v>
      </c>
    </row>
    <row r="324" spans="1:4">
      <c r="A324" s="326"/>
      <c r="B324" s="327"/>
      <c r="C324" s="2">
        <v>12</v>
      </c>
      <c r="D324" s="2">
        <v>0.4</v>
      </c>
    </row>
    <row r="325" spans="1:4">
      <c r="A325" s="326"/>
      <c r="B325" s="327"/>
      <c r="C325" s="2">
        <v>13</v>
      </c>
      <c r="D325" s="2">
        <v>1.22</v>
      </c>
    </row>
    <row r="326" spans="1:4">
      <c r="A326" s="326"/>
      <c r="B326" s="327"/>
      <c r="C326" s="2">
        <v>14</v>
      </c>
      <c r="D326" s="2">
        <v>0.28999999999999998</v>
      </c>
    </row>
    <row r="327" spans="1:4">
      <c r="A327" s="326"/>
      <c r="B327" s="327"/>
      <c r="C327" s="2">
        <v>15</v>
      </c>
      <c r="D327" s="2">
        <v>0.23400000000000001</v>
      </c>
    </row>
    <row r="328" spans="1:4">
      <c r="A328" s="326"/>
      <c r="B328" s="327"/>
      <c r="C328" s="2">
        <v>16</v>
      </c>
      <c r="D328" s="2">
        <v>0.60699999999999998</v>
      </c>
    </row>
    <row r="329" spans="1:4">
      <c r="A329" s="326"/>
      <c r="B329" s="327"/>
      <c r="C329" s="2">
        <v>17</v>
      </c>
      <c r="D329" s="2">
        <v>0.93799999999999994</v>
      </c>
    </row>
    <row r="330" spans="1:4">
      <c r="A330" s="326"/>
      <c r="B330" s="327"/>
      <c r="C330" s="2">
        <v>18</v>
      </c>
      <c r="D330" s="2">
        <v>0.48299999999999998</v>
      </c>
    </row>
    <row r="331" spans="1:4">
      <c r="A331" s="326"/>
      <c r="B331" s="327"/>
      <c r="C331" s="2">
        <v>19</v>
      </c>
      <c r="D331" s="2">
        <v>0.441</v>
      </c>
    </row>
    <row r="332" spans="1:4">
      <c r="A332" s="326"/>
      <c r="B332" s="327"/>
      <c r="C332" s="2">
        <v>20</v>
      </c>
      <c r="D332" s="2">
        <v>0.48299999999999998</v>
      </c>
    </row>
    <row r="333" spans="1:4">
      <c r="A333" s="326"/>
      <c r="B333" s="327"/>
      <c r="C333" s="2">
        <v>21</v>
      </c>
      <c r="D333" s="2">
        <v>0.496</v>
      </c>
    </row>
    <row r="334" spans="1:4">
      <c r="A334" s="326"/>
      <c r="B334" s="327"/>
      <c r="C334" s="2">
        <v>22</v>
      </c>
      <c r="D334" s="2">
        <v>0.66900000000000004</v>
      </c>
    </row>
    <row r="335" spans="1:4">
      <c r="A335" s="326"/>
      <c r="B335" s="327"/>
      <c r="C335" s="2">
        <v>23</v>
      </c>
      <c r="D335" s="2">
        <v>0.85499999999999998</v>
      </c>
    </row>
    <row r="336" spans="1:4">
      <c r="A336" s="326"/>
      <c r="B336" s="327"/>
      <c r="C336" s="2">
        <v>24</v>
      </c>
      <c r="D336" s="2">
        <v>0.71699999999999997</v>
      </c>
    </row>
    <row r="337" spans="1:4">
      <c r="A337" s="326"/>
      <c r="B337" s="327"/>
      <c r="C337" s="2">
        <v>25</v>
      </c>
      <c r="D337" s="2">
        <v>0.79300000000000004</v>
      </c>
    </row>
    <row r="338" spans="1:4">
      <c r="A338" s="326"/>
      <c r="B338" s="327"/>
      <c r="C338" s="2">
        <v>26</v>
      </c>
      <c r="D338" s="2">
        <v>0.35199999999999998</v>
      </c>
    </row>
    <row r="339" spans="1:4">
      <c r="A339" s="326"/>
      <c r="B339" s="327"/>
      <c r="C339" s="2">
        <v>27</v>
      </c>
      <c r="D339" s="2">
        <v>0.35199999999999998</v>
      </c>
    </row>
    <row r="340" spans="1:4">
      <c r="A340" s="326"/>
      <c r="B340" s="327"/>
      <c r="C340" s="2">
        <v>28</v>
      </c>
      <c r="D340" s="2">
        <v>0.79300000000000004</v>
      </c>
    </row>
    <row r="341" spans="1:4">
      <c r="A341" s="326"/>
      <c r="B341" s="327"/>
      <c r="C341" s="2">
        <v>29</v>
      </c>
      <c r="D341" s="2">
        <v>0.35799999999999998</v>
      </c>
    </row>
    <row r="342" spans="1:4">
      <c r="A342" s="326"/>
      <c r="B342" s="327"/>
      <c r="C342" s="2">
        <v>30</v>
      </c>
      <c r="D342" s="2">
        <v>0.79300000000000004</v>
      </c>
    </row>
    <row r="343" spans="1:4">
      <c r="A343" s="326"/>
      <c r="B343" s="327"/>
      <c r="C343" s="2">
        <v>31</v>
      </c>
      <c r="D343" s="2">
        <v>0.372</v>
      </c>
    </row>
    <row r="344" spans="1:4">
      <c r="A344" s="327" t="s">
        <v>216</v>
      </c>
      <c r="B344" s="327" t="s">
        <v>89</v>
      </c>
      <c r="C344" s="2">
        <v>1</v>
      </c>
      <c r="D344" s="2">
        <v>0.248</v>
      </c>
    </row>
    <row r="345" spans="1:4">
      <c r="A345" s="327"/>
      <c r="B345" s="327"/>
      <c r="C345" s="2">
        <v>2</v>
      </c>
      <c r="D345" s="2">
        <v>0.57899999999999996</v>
      </c>
    </row>
    <row r="346" spans="1:4">
      <c r="A346" s="327"/>
      <c r="B346" s="327"/>
      <c r="C346" s="2">
        <v>3</v>
      </c>
      <c r="D346" s="2">
        <v>0.61399999999999999</v>
      </c>
    </row>
    <row r="347" spans="1:4">
      <c r="A347" s="327"/>
      <c r="B347" s="327"/>
      <c r="C347" s="2">
        <v>4</v>
      </c>
      <c r="D347" s="2">
        <v>0.23400000000000001</v>
      </c>
    </row>
    <row r="348" spans="1:4">
      <c r="A348" s="327"/>
      <c r="B348" s="327"/>
      <c r="C348" s="2">
        <v>5</v>
      </c>
      <c r="D348" s="2">
        <v>0.372</v>
      </c>
    </row>
    <row r="349" spans="1:4">
      <c r="A349" s="327"/>
      <c r="B349" s="327"/>
      <c r="C349" s="2">
        <v>6</v>
      </c>
      <c r="D349" s="2">
        <v>0.32400000000000001</v>
      </c>
    </row>
    <row r="350" spans="1:4">
      <c r="A350" s="327"/>
      <c r="B350" s="327"/>
      <c r="C350" s="2">
        <v>7</v>
      </c>
      <c r="D350" s="2">
        <v>0.59299999999999997</v>
      </c>
    </row>
    <row r="351" spans="1:4">
      <c r="A351" s="327"/>
      <c r="B351" s="327"/>
      <c r="C351" s="2">
        <v>8</v>
      </c>
      <c r="D351" s="2">
        <v>0.23400000000000001</v>
      </c>
    </row>
    <row r="352" spans="1:4">
      <c r="A352" s="327"/>
      <c r="B352" s="327"/>
      <c r="C352" s="2">
        <v>9</v>
      </c>
      <c r="D352" s="2">
        <v>1.9850000000000001</v>
      </c>
    </row>
    <row r="353" spans="1:4">
      <c r="A353" s="327"/>
      <c r="B353" s="327"/>
      <c r="C353" s="2">
        <v>10</v>
      </c>
      <c r="D353" s="2">
        <v>0.8</v>
      </c>
    </row>
    <row r="354" spans="1:4">
      <c r="A354" s="327"/>
      <c r="B354" s="327"/>
      <c r="C354" s="2">
        <v>11</v>
      </c>
      <c r="D354" s="2">
        <v>0.441</v>
      </c>
    </row>
    <row r="355" spans="1:4">
      <c r="A355" s="327"/>
      <c r="B355" s="327"/>
      <c r="C355" s="2">
        <v>12</v>
      </c>
      <c r="D355" s="2">
        <v>0.248</v>
      </c>
    </row>
    <row r="356" spans="1:4">
      <c r="A356" s="327"/>
      <c r="B356" s="327"/>
      <c r="C356" s="2">
        <v>13</v>
      </c>
      <c r="D356" s="2">
        <v>0.372</v>
      </c>
    </row>
    <row r="357" spans="1:4">
      <c r="A357" s="327"/>
      <c r="B357" s="327"/>
      <c r="C357" s="2">
        <v>14</v>
      </c>
      <c r="D357" s="2">
        <v>0.71699999999999997</v>
      </c>
    </row>
    <row r="358" spans="1:4">
      <c r="A358" s="327"/>
      <c r="B358" s="327"/>
      <c r="C358" s="2">
        <v>15</v>
      </c>
      <c r="D358" s="2">
        <v>0.23400000000000001</v>
      </c>
    </row>
    <row r="359" spans="1:4">
      <c r="A359" s="327"/>
      <c r="B359" s="327"/>
      <c r="C359" s="2">
        <v>16</v>
      </c>
      <c r="D359" s="2">
        <v>0.54500000000000004</v>
      </c>
    </row>
    <row r="360" spans="1:4">
      <c r="A360" s="327"/>
      <c r="B360" s="327"/>
      <c r="C360" s="2">
        <v>17</v>
      </c>
      <c r="D360" s="2">
        <v>1.4339999999999999</v>
      </c>
    </row>
    <row r="361" spans="1:4">
      <c r="A361" s="327"/>
      <c r="B361" s="327"/>
      <c r="C361" s="2">
        <v>18</v>
      </c>
      <c r="D361" s="2">
        <v>0.66200000000000003</v>
      </c>
    </row>
    <row r="362" spans="1:4">
      <c r="A362" s="327"/>
      <c r="B362" s="327"/>
      <c r="C362" s="2">
        <v>19</v>
      </c>
      <c r="D362" s="2">
        <v>0.57899999999999996</v>
      </c>
    </row>
    <row r="363" spans="1:4">
      <c r="A363" s="327"/>
      <c r="B363" s="327"/>
      <c r="C363" s="2">
        <v>20</v>
      </c>
      <c r="D363" s="2">
        <v>0.55100000000000005</v>
      </c>
    </row>
    <row r="364" spans="1:4">
      <c r="A364" s="327"/>
      <c r="B364" s="327"/>
      <c r="C364" s="2">
        <v>21</v>
      </c>
      <c r="D364" s="2">
        <v>0.23400000000000001</v>
      </c>
    </row>
    <row r="365" spans="1:4">
      <c r="A365" s="327"/>
      <c r="B365" s="327"/>
      <c r="C365" s="2">
        <v>22</v>
      </c>
      <c r="D365" s="2">
        <v>0.372</v>
      </c>
    </row>
    <row r="366" spans="1:4">
      <c r="A366" s="327"/>
      <c r="B366" s="327"/>
      <c r="C366" s="2">
        <v>23</v>
      </c>
      <c r="D366" s="2">
        <v>0.38600000000000001</v>
      </c>
    </row>
    <row r="367" spans="1:4">
      <c r="A367" s="327"/>
      <c r="B367" s="327"/>
      <c r="C367" s="2">
        <v>24</v>
      </c>
      <c r="D367" s="2">
        <v>0.38600000000000001</v>
      </c>
    </row>
    <row r="368" spans="1:4">
      <c r="A368" s="327"/>
      <c r="B368" s="327"/>
      <c r="C368" s="2">
        <v>25</v>
      </c>
      <c r="D368" s="2">
        <v>0.63400000000000001</v>
      </c>
    </row>
    <row r="369" spans="1:4">
      <c r="A369" s="327"/>
      <c r="B369" s="327"/>
      <c r="C369" s="2">
        <v>26</v>
      </c>
      <c r="D369" s="2">
        <v>0.66200000000000003</v>
      </c>
    </row>
    <row r="370" spans="1:4">
      <c r="A370" s="327"/>
      <c r="B370" s="327"/>
      <c r="C370" s="2">
        <v>27</v>
      </c>
      <c r="D370" s="2">
        <v>0.248</v>
      </c>
    </row>
    <row r="371" spans="1:4">
      <c r="A371" s="327"/>
      <c r="B371" s="327"/>
      <c r="C371" s="2">
        <v>28</v>
      </c>
      <c r="D371" s="2">
        <v>0.41399999999999998</v>
      </c>
    </row>
    <row r="372" spans="1:4">
      <c r="A372" s="327"/>
      <c r="B372" s="327"/>
      <c r="C372" s="2">
        <v>29</v>
      </c>
      <c r="D372" s="2">
        <v>0.33100000000000002</v>
      </c>
    </row>
    <row r="373" spans="1:4">
      <c r="A373" s="327"/>
      <c r="B373" s="327"/>
      <c r="C373" s="2">
        <v>30</v>
      </c>
      <c r="D373" s="2">
        <v>0.28999999999999998</v>
      </c>
    </row>
    <row r="374" spans="1:4">
      <c r="A374" s="327"/>
      <c r="B374" s="327" t="s">
        <v>90</v>
      </c>
      <c r="C374" s="2">
        <v>1</v>
      </c>
      <c r="D374" s="2">
        <v>0.58599999999999997</v>
      </c>
    </row>
    <row r="375" spans="1:4">
      <c r="A375" s="327"/>
      <c r="B375" s="327"/>
      <c r="C375" s="2">
        <v>2</v>
      </c>
      <c r="D375" s="2">
        <v>0.372</v>
      </c>
    </row>
    <row r="376" spans="1:4">
      <c r="A376" s="327"/>
      <c r="B376" s="327"/>
      <c r="C376" s="2">
        <v>3</v>
      </c>
      <c r="D376" s="2">
        <v>0.23400000000000001</v>
      </c>
    </row>
    <row r="377" spans="1:4">
      <c r="A377" s="327"/>
      <c r="B377" s="327"/>
      <c r="C377" s="2">
        <v>4</v>
      </c>
      <c r="D377" s="2">
        <v>0.14499999999999999</v>
      </c>
    </row>
    <row r="378" spans="1:4">
      <c r="A378" s="327"/>
      <c r="B378" s="327"/>
      <c r="C378" s="2">
        <v>5</v>
      </c>
      <c r="D378" s="2">
        <v>0.221</v>
      </c>
    </row>
    <row r="379" spans="1:4">
      <c r="A379" s="327"/>
      <c r="B379" s="327"/>
      <c r="C379" s="2">
        <v>6</v>
      </c>
      <c r="D379" s="2">
        <v>0.17899999999999999</v>
      </c>
    </row>
    <row r="380" spans="1:4">
      <c r="A380" s="327"/>
      <c r="B380" s="327"/>
      <c r="C380" s="2">
        <v>7</v>
      </c>
      <c r="D380" s="2">
        <v>0.35199999999999998</v>
      </c>
    </row>
    <row r="381" spans="1:4">
      <c r="A381" s="327"/>
      <c r="B381" s="327"/>
      <c r="C381" s="2">
        <v>8</v>
      </c>
      <c r="D381" s="2">
        <v>0.28999999999999998</v>
      </c>
    </row>
    <row r="382" spans="1:4">
      <c r="A382" s="327"/>
      <c r="B382" s="327"/>
      <c r="C382" s="2">
        <v>9</v>
      </c>
      <c r="D382" s="2">
        <v>0.214</v>
      </c>
    </row>
    <row r="383" spans="1:4">
      <c r="A383" s="327"/>
      <c r="B383" s="327"/>
      <c r="C383" s="2">
        <v>10</v>
      </c>
      <c r="D383" s="2">
        <v>0.57899999999999996</v>
      </c>
    </row>
    <row r="384" spans="1:4">
      <c r="A384" s="327"/>
      <c r="B384" s="327"/>
      <c r="C384" s="2">
        <v>11</v>
      </c>
      <c r="D384" s="2">
        <v>0.221</v>
      </c>
    </row>
    <row r="385" spans="1:4">
      <c r="A385" s="327"/>
      <c r="B385" s="327"/>
      <c r="C385" s="2">
        <v>12</v>
      </c>
      <c r="D385" s="2">
        <v>0.47599999999999998</v>
      </c>
    </row>
    <row r="386" spans="1:4">
      <c r="A386" s="327"/>
      <c r="B386" s="327"/>
      <c r="C386" s="2">
        <v>13</v>
      </c>
      <c r="D386" s="2">
        <v>0.23400000000000001</v>
      </c>
    </row>
    <row r="387" spans="1:4">
      <c r="A387" s="327"/>
      <c r="B387" s="327"/>
      <c r="C387" s="2">
        <v>14</v>
      </c>
      <c r="D387" s="2">
        <v>0.35199999999999998</v>
      </c>
    </row>
    <row r="388" spans="1:4">
      <c r="A388" s="327"/>
      <c r="B388" s="327"/>
      <c r="C388" s="2">
        <v>15</v>
      </c>
      <c r="D388" s="2">
        <v>0.41399999999999998</v>
      </c>
    </row>
    <row r="389" spans="1:4">
      <c r="A389" s="327"/>
      <c r="B389" s="327"/>
      <c r="C389" s="2">
        <v>16</v>
      </c>
      <c r="D389" s="2">
        <v>0.23400000000000001</v>
      </c>
    </row>
    <row r="390" spans="1:4">
      <c r="A390" s="327"/>
      <c r="B390" s="327"/>
      <c r="C390" s="2">
        <v>17</v>
      </c>
      <c r="D390" s="2">
        <v>0.248</v>
      </c>
    </row>
    <row r="391" spans="1:4">
      <c r="A391" s="327"/>
      <c r="B391" s="327"/>
      <c r="C391" s="2">
        <v>18</v>
      </c>
      <c r="D391" s="2">
        <v>0.54500000000000004</v>
      </c>
    </row>
    <row r="392" spans="1:4">
      <c r="A392" s="327"/>
      <c r="B392" s="327"/>
      <c r="C392" s="2">
        <v>19</v>
      </c>
      <c r="D392" s="2">
        <v>0.47599999999999998</v>
      </c>
    </row>
    <row r="393" spans="1:4">
      <c r="A393" s="327"/>
      <c r="B393" s="327"/>
      <c r="C393" s="2">
        <v>20</v>
      </c>
      <c r="D393" s="2">
        <v>0.57899999999999996</v>
      </c>
    </row>
    <row r="394" spans="1:4">
      <c r="A394" s="327"/>
      <c r="B394" s="327"/>
      <c r="C394" s="2">
        <v>21</v>
      </c>
      <c r="D394" s="2">
        <v>0.61399999999999999</v>
      </c>
    </row>
    <row r="395" spans="1:4">
      <c r="A395" s="327"/>
      <c r="B395" s="327"/>
      <c r="C395" s="2">
        <v>22</v>
      </c>
      <c r="D395" s="2">
        <v>1.1859999999999999</v>
      </c>
    </row>
    <row r="396" spans="1:4">
      <c r="A396" s="327"/>
      <c r="B396" s="327"/>
      <c r="C396" s="2">
        <v>23</v>
      </c>
      <c r="D396" s="2">
        <v>0.42</v>
      </c>
    </row>
    <row r="397" spans="1:4">
      <c r="A397" s="327"/>
      <c r="B397" s="327"/>
      <c r="C397" s="2">
        <v>24</v>
      </c>
      <c r="D397" s="2">
        <v>0.35199999999999998</v>
      </c>
    </row>
    <row r="398" spans="1:4">
      <c r="A398" s="327"/>
      <c r="B398" s="327"/>
      <c r="C398" s="2">
        <v>25</v>
      </c>
      <c r="D398" s="2">
        <v>0.30299999999999999</v>
      </c>
    </row>
    <row r="399" spans="1:4">
      <c r="A399" s="327"/>
      <c r="B399" s="327"/>
      <c r="C399" s="2">
        <v>26</v>
      </c>
      <c r="D399" s="2">
        <v>0.35199999999999998</v>
      </c>
    </row>
    <row r="400" spans="1:4">
      <c r="A400" s="327"/>
      <c r="B400" s="327"/>
      <c r="C400" s="2">
        <v>27</v>
      </c>
      <c r="D400" s="2">
        <v>0.66900000000000004</v>
      </c>
    </row>
    <row r="401" spans="1:7">
      <c r="A401" s="327"/>
      <c r="B401" s="327"/>
      <c r="C401" s="2">
        <v>28</v>
      </c>
      <c r="D401" s="2">
        <v>0.73799999999999999</v>
      </c>
    </row>
    <row r="402" spans="1:7">
      <c r="A402" s="327"/>
      <c r="B402" s="327"/>
      <c r="C402" s="2">
        <v>29</v>
      </c>
      <c r="D402" s="2">
        <v>0.4</v>
      </c>
    </row>
    <row r="403" spans="1:7">
      <c r="A403" s="327"/>
      <c r="B403" s="327"/>
      <c r="C403" s="2">
        <v>30</v>
      </c>
      <c r="D403" s="2">
        <v>0.221</v>
      </c>
    </row>
    <row r="404" spans="1:7">
      <c r="A404" s="327"/>
      <c r="B404" s="327"/>
      <c r="C404" s="2">
        <v>31</v>
      </c>
      <c r="D404" s="2">
        <v>0.35799999999999998</v>
      </c>
    </row>
    <row r="405" spans="1:7" ht="18">
      <c r="A405" s="327"/>
      <c r="B405" s="327"/>
      <c r="C405" s="2">
        <v>32</v>
      </c>
      <c r="D405" s="2">
        <v>0.55100000000000005</v>
      </c>
      <c r="E405" s="259"/>
      <c r="F405" s="259"/>
      <c r="G405" s="259"/>
    </row>
  </sheetData>
  <mergeCells count="24">
    <mergeCell ref="A344:A405"/>
    <mergeCell ref="B344:B373"/>
    <mergeCell ref="B374:B405"/>
    <mergeCell ref="A122:A232"/>
    <mergeCell ref="B122:B157"/>
    <mergeCell ref="B158:B194"/>
    <mergeCell ref="B195:B232"/>
    <mergeCell ref="A233:A343"/>
    <mergeCell ref="B233:B272"/>
    <mergeCell ref="B273:B312"/>
    <mergeCell ref="B313:B343"/>
    <mergeCell ref="K10:K12"/>
    <mergeCell ref="K13:K15"/>
    <mergeCell ref="K16:K18"/>
    <mergeCell ref="K19:K20"/>
    <mergeCell ref="A1:B1"/>
    <mergeCell ref="A2:A121"/>
    <mergeCell ref="B2:B38"/>
    <mergeCell ref="F10:F12"/>
    <mergeCell ref="F13:F15"/>
    <mergeCell ref="F16:F18"/>
    <mergeCell ref="F19:F20"/>
    <mergeCell ref="B39:B82"/>
    <mergeCell ref="B83:B121"/>
  </mergeCells>
  <pageMargins left="0.7" right="0.7" top="0.75" bottom="0.75" header="0.3" footer="0.3"/>
  <pageSetup scale="24" fitToHeight="2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029BC-C901-4CA6-827A-4C3CBD3DA4E6}">
  <sheetPr>
    <pageSetUpPr fitToPage="1"/>
  </sheetPr>
  <dimension ref="A1:V133"/>
  <sheetViews>
    <sheetView topLeftCell="L56" zoomScale="116" zoomScaleNormal="100" workbookViewId="0">
      <selection activeCell="S6" sqref="S6"/>
    </sheetView>
  </sheetViews>
  <sheetFormatPr defaultColWidth="8.77734375" defaultRowHeight="14.4"/>
  <cols>
    <col min="2" max="2" width="8.77734375" style="26"/>
    <col min="3" max="4" width="12.44140625" style="26" bestFit="1" customWidth="1"/>
    <col min="5" max="6" width="12.44140625" style="26" customWidth="1"/>
    <col min="7" max="7" width="8.77734375" style="26"/>
    <col min="8" max="8" width="14.44140625" style="26" bestFit="1" customWidth="1"/>
    <col min="9" max="9" width="15.109375" style="26" bestFit="1" customWidth="1"/>
    <col min="12" max="12" width="13" bestFit="1" customWidth="1"/>
    <col min="13" max="13" width="11" customWidth="1"/>
    <col min="14" max="14" width="12" bestFit="1" customWidth="1"/>
    <col min="15" max="15" width="10" customWidth="1"/>
    <col min="16" max="16" width="12" bestFit="1" customWidth="1"/>
    <col min="18" max="18" width="11.77734375" bestFit="1" customWidth="1"/>
    <col min="19" max="19" width="10.44140625" customWidth="1"/>
    <col min="20" max="20" width="12" bestFit="1" customWidth="1"/>
    <col min="21" max="21" width="10.77734375" customWidth="1"/>
    <col min="22" max="22" width="12" bestFit="1" customWidth="1"/>
  </cols>
  <sheetData>
    <row r="1" spans="1:22" ht="15.6">
      <c r="A1" s="328" t="s">
        <v>203</v>
      </c>
      <c r="B1" s="328"/>
      <c r="C1" s="328"/>
      <c r="D1" s="328"/>
      <c r="E1" s="328"/>
      <c r="F1" s="328"/>
      <c r="G1" s="328"/>
      <c r="H1" s="328"/>
      <c r="I1" s="328"/>
    </row>
    <row r="2" spans="1:22" ht="15" customHeight="1" thickBot="1">
      <c r="B2" s="40" t="s">
        <v>40</v>
      </c>
      <c r="E2" s="39"/>
      <c r="F2" s="39"/>
      <c r="G2" s="40" t="s">
        <v>40</v>
      </c>
      <c r="L2" s="329" t="s">
        <v>204</v>
      </c>
      <c r="M2" s="329"/>
      <c r="N2" s="329"/>
      <c r="O2" s="329"/>
      <c r="P2" s="329"/>
      <c r="Q2" s="329"/>
      <c r="R2" s="329"/>
      <c r="S2" s="329"/>
      <c r="T2" s="329"/>
      <c r="U2" s="329"/>
      <c r="V2" s="329"/>
    </row>
    <row r="3" spans="1:22" ht="15" thickBot="1">
      <c r="A3" s="80" t="s">
        <v>44</v>
      </c>
      <c r="B3" s="34" t="s">
        <v>105</v>
      </c>
      <c r="C3" s="81" t="s">
        <v>103</v>
      </c>
      <c r="D3" s="82" t="s">
        <v>104</v>
      </c>
      <c r="E3" s="255"/>
      <c r="F3" s="79" t="s">
        <v>44</v>
      </c>
      <c r="G3" s="256" t="s">
        <v>105</v>
      </c>
      <c r="H3" s="256" t="s">
        <v>176</v>
      </c>
      <c r="I3" s="257" t="s">
        <v>177</v>
      </c>
      <c r="J3" s="17"/>
      <c r="L3" s="3"/>
      <c r="M3" s="333" t="s">
        <v>108</v>
      </c>
      <c r="N3" s="334"/>
      <c r="O3" s="334" t="s">
        <v>109</v>
      </c>
      <c r="P3" s="335"/>
      <c r="S3" s="338" t="s">
        <v>113</v>
      </c>
      <c r="T3" s="337"/>
      <c r="U3" s="336" t="s">
        <v>109</v>
      </c>
      <c r="V3" s="337"/>
    </row>
    <row r="4" spans="1:22" ht="15" thickBot="1">
      <c r="A4" s="330">
        <v>1</v>
      </c>
      <c r="B4" s="70">
        <v>1</v>
      </c>
      <c r="C4" s="77">
        <v>0.35299999999999998</v>
      </c>
      <c r="D4" s="73">
        <v>0.39200000000000002</v>
      </c>
      <c r="E4" s="25"/>
      <c r="F4" s="272">
        <v>1</v>
      </c>
      <c r="G4" s="77">
        <v>1</v>
      </c>
      <c r="H4" s="77">
        <v>0.30599999999999999</v>
      </c>
      <c r="I4" s="73">
        <v>0.56000000000000005</v>
      </c>
      <c r="J4" s="17"/>
      <c r="L4" s="41" t="s">
        <v>106</v>
      </c>
      <c r="M4" s="42" t="s">
        <v>110</v>
      </c>
      <c r="N4" s="42" t="s">
        <v>107</v>
      </c>
      <c r="O4" s="42" t="s">
        <v>111</v>
      </c>
      <c r="P4" s="43" t="s">
        <v>107</v>
      </c>
      <c r="R4" s="41" t="s">
        <v>106</v>
      </c>
      <c r="S4" s="20" t="s">
        <v>112</v>
      </c>
      <c r="T4" s="46" t="s">
        <v>107</v>
      </c>
      <c r="U4" s="46" t="s">
        <v>112</v>
      </c>
      <c r="V4" s="23" t="s">
        <v>107</v>
      </c>
    </row>
    <row r="5" spans="1:22">
      <c r="A5" s="331"/>
      <c r="B5" s="4">
        <v>2</v>
      </c>
      <c r="C5" s="27">
        <v>0.245</v>
      </c>
      <c r="D5" s="74">
        <v>0.25800000000000001</v>
      </c>
      <c r="E5" s="25"/>
      <c r="F5" s="273"/>
      <c r="G5" s="27">
        <v>2</v>
      </c>
      <c r="H5" s="27">
        <v>0.28399999999999997</v>
      </c>
      <c r="I5" s="74">
        <v>0.38200000000000001</v>
      </c>
      <c r="J5" s="17"/>
      <c r="L5" s="33">
        <v>0</v>
      </c>
      <c r="M5" s="33">
        <v>9</v>
      </c>
      <c r="N5" s="33">
        <v>4.3023500391991897E-2</v>
      </c>
      <c r="O5" s="33">
        <v>3</v>
      </c>
      <c r="P5" s="33">
        <v>3.3707865168539325E-2</v>
      </c>
      <c r="R5" s="33">
        <v>0</v>
      </c>
      <c r="S5" s="2">
        <v>52</v>
      </c>
      <c r="T5" s="33">
        <v>0.32907226933299583</v>
      </c>
      <c r="U5" s="33">
        <v>11</v>
      </c>
      <c r="V5" s="2">
        <v>5.0332883387860627E-2</v>
      </c>
    </row>
    <row r="6" spans="1:22" ht="15" thickBot="1">
      <c r="A6" s="332"/>
      <c r="B6" s="71">
        <v>3</v>
      </c>
      <c r="C6" s="78">
        <v>0.40699999999999997</v>
      </c>
      <c r="D6" s="75">
        <v>0.32</v>
      </c>
      <c r="E6" s="25"/>
      <c r="F6" s="274"/>
      <c r="G6" s="78">
        <v>3</v>
      </c>
      <c r="H6" s="78">
        <v>0.32600000000000001</v>
      </c>
      <c r="I6" s="75">
        <v>0.52500000000000002</v>
      </c>
      <c r="J6" s="17"/>
      <c r="L6" s="2">
        <v>2.1621484375E-2</v>
      </c>
      <c r="M6" s="2">
        <v>10</v>
      </c>
      <c r="N6" s="2">
        <v>4.3023500391991897E-2</v>
      </c>
      <c r="O6" s="2">
        <v>3.0156000000000001</v>
      </c>
      <c r="P6" s="2">
        <v>3.3883146067415729E-2</v>
      </c>
      <c r="R6" s="2">
        <v>1.787E-2</v>
      </c>
      <c r="S6" s="2">
        <v>55.125</v>
      </c>
      <c r="T6" s="2">
        <v>0.34884824705733447</v>
      </c>
      <c r="U6" s="2">
        <v>9.609</v>
      </c>
      <c r="V6" s="2">
        <v>4.396806149763207E-2</v>
      </c>
    </row>
    <row r="7" spans="1:22" ht="15" thickBot="1">
      <c r="A7" s="330">
        <v>2</v>
      </c>
      <c r="B7" s="70">
        <v>4</v>
      </c>
      <c r="C7" s="77">
        <v>0.38200000000000001</v>
      </c>
      <c r="D7" s="73">
        <v>0.34499999999999997</v>
      </c>
      <c r="E7" s="25"/>
      <c r="F7" s="47">
        <v>2</v>
      </c>
      <c r="G7" s="83">
        <v>4</v>
      </c>
      <c r="H7" s="83">
        <v>0.29699999999999999</v>
      </c>
      <c r="I7" s="76">
        <v>0.52900000000000003</v>
      </c>
      <c r="J7" s="17"/>
      <c r="L7" s="2">
        <v>4.3242968749999999E-2</v>
      </c>
      <c r="M7" s="2">
        <v>10.093999999999999</v>
      </c>
      <c r="N7" s="2">
        <v>4.7803889324435439E-2</v>
      </c>
      <c r="O7" s="2">
        <v>3.0625</v>
      </c>
      <c r="P7" s="2">
        <v>3.4410112359550563E-2</v>
      </c>
      <c r="R7" s="2">
        <v>3.5740000000000001E-2</v>
      </c>
      <c r="S7" s="2">
        <v>59.875</v>
      </c>
      <c r="T7" s="2">
        <v>0.37890773319832932</v>
      </c>
      <c r="U7" s="2">
        <v>9.0310000000000006</v>
      </c>
      <c r="V7" s="2">
        <v>4.1323297261433578E-2</v>
      </c>
    </row>
    <row r="8" spans="1:22">
      <c r="A8" s="331"/>
      <c r="B8" s="4">
        <v>5</v>
      </c>
      <c r="C8" s="27">
        <v>0.41</v>
      </c>
      <c r="D8" s="74">
        <v>0.35399999999999998</v>
      </c>
      <c r="E8" s="25"/>
      <c r="F8" s="272">
        <v>3</v>
      </c>
      <c r="G8" s="77">
        <v>5</v>
      </c>
      <c r="H8" s="77">
        <v>0.29199999999999998</v>
      </c>
      <c r="I8" s="73">
        <v>0.27800000000000002</v>
      </c>
      <c r="J8" s="17"/>
      <c r="L8" s="2">
        <v>6.4864453124999999E-2</v>
      </c>
      <c r="M8" s="2">
        <v>11</v>
      </c>
      <c r="N8" s="2">
        <v>4.8253245884085132E-2</v>
      </c>
      <c r="O8" s="2">
        <v>4.0468999999999999</v>
      </c>
      <c r="P8" s="2">
        <v>4.5470786516853934E-2</v>
      </c>
      <c r="R8" s="2">
        <v>5.3609999999999998E-2</v>
      </c>
      <c r="S8" s="2">
        <v>63.715000000000003</v>
      </c>
      <c r="T8" s="2">
        <v>0.40320845462599669</v>
      </c>
      <c r="U8" s="2">
        <v>8.8119999999999994</v>
      </c>
      <c r="V8" s="2">
        <v>4.0321215310347984E-2</v>
      </c>
    </row>
    <row r="9" spans="1:22" ht="15" thickBot="1">
      <c r="A9" s="332"/>
      <c r="B9" s="71">
        <v>6</v>
      </c>
      <c r="C9" s="78">
        <v>0.38200000000000001</v>
      </c>
      <c r="D9" s="75">
        <v>0.48399999999999999</v>
      </c>
      <c r="E9" s="25"/>
      <c r="F9" s="273"/>
      <c r="G9" s="27">
        <v>6</v>
      </c>
      <c r="H9" s="27">
        <v>0.41699999999999998</v>
      </c>
      <c r="I9" s="74">
        <v>0.45500000000000002</v>
      </c>
      <c r="J9" s="17"/>
      <c r="L9" s="2">
        <v>8.6485937499999999E-2</v>
      </c>
      <c r="M9" s="2">
        <v>12</v>
      </c>
      <c r="N9" s="2">
        <v>5.2584278256878982E-2</v>
      </c>
      <c r="O9" s="2">
        <v>5.0625</v>
      </c>
      <c r="P9" s="2">
        <v>5.6882022471910113E-2</v>
      </c>
      <c r="R9" s="2">
        <v>7.1480000000000002E-2</v>
      </c>
      <c r="S9" s="2">
        <v>67.382999999999996</v>
      </c>
      <c r="T9" s="2">
        <v>0.42642070623971645</v>
      </c>
      <c r="U9" s="2">
        <v>8.9450000000000003</v>
      </c>
      <c r="V9" s="2">
        <v>4.0929785627673937E-2</v>
      </c>
    </row>
    <row r="10" spans="1:22" ht="15" thickBot="1">
      <c r="A10" s="330">
        <v>3</v>
      </c>
      <c r="B10" s="70">
        <v>7</v>
      </c>
      <c r="C10" s="77">
        <v>0.30099999999999999</v>
      </c>
      <c r="D10" s="73">
        <v>0.34799999999999998</v>
      </c>
      <c r="E10" s="25"/>
      <c r="F10" s="274"/>
      <c r="G10" s="78">
        <v>7</v>
      </c>
      <c r="H10" s="78">
        <v>0.33700000000000002</v>
      </c>
      <c r="I10" s="75">
        <v>0.39700000000000002</v>
      </c>
      <c r="J10" s="17"/>
      <c r="L10" s="2">
        <v>0.108107421875</v>
      </c>
      <c r="M10" s="2">
        <v>12</v>
      </c>
      <c r="N10" s="2">
        <v>5.7364667189322524E-2</v>
      </c>
      <c r="O10" s="2">
        <v>6.0781000000000001</v>
      </c>
      <c r="P10" s="2">
        <v>6.8293258426966291E-2</v>
      </c>
      <c r="R10" s="2">
        <v>8.9349999999999999E-2</v>
      </c>
      <c r="S10" s="2">
        <v>71.477999999999994</v>
      </c>
      <c r="T10" s="2">
        <v>0.45233514744968983</v>
      </c>
      <c r="U10" s="2">
        <v>8.6880000000000006</v>
      </c>
      <c r="V10" s="2">
        <v>3.9753826443066652E-2</v>
      </c>
    </row>
    <row r="11" spans="1:22" ht="15" thickBot="1">
      <c r="A11" s="332"/>
      <c r="B11" s="71">
        <v>8</v>
      </c>
      <c r="C11" s="78">
        <v>0.23499999999999999</v>
      </c>
      <c r="D11" s="75">
        <v>0.19400000000000001</v>
      </c>
      <c r="E11" s="25"/>
      <c r="F11" s="64">
        <v>4</v>
      </c>
      <c r="G11" s="84">
        <v>8</v>
      </c>
      <c r="H11" s="83">
        <v>0.35099999999999998</v>
      </c>
      <c r="I11" s="76">
        <v>0.48499999999999999</v>
      </c>
      <c r="J11" s="17"/>
      <c r="L11" s="2">
        <v>0.12972890625</v>
      </c>
      <c r="M11" s="2">
        <v>12.109</v>
      </c>
      <c r="N11" s="2">
        <v>5.7364667189322524E-2</v>
      </c>
      <c r="O11" s="2">
        <v>7</v>
      </c>
      <c r="P11" s="2">
        <v>7.8651685393258425E-2</v>
      </c>
      <c r="R11" s="2">
        <v>0.10722</v>
      </c>
      <c r="S11" s="2">
        <v>75.347999999999999</v>
      </c>
      <c r="T11" s="2">
        <v>0.47682571826351089</v>
      </c>
      <c r="U11" s="2">
        <v>9.0619999999999994</v>
      </c>
      <c r="V11" s="2">
        <v>4.1465144478253904E-2</v>
      </c>
    </row>
    <row r="12" spans="1:22" ht="15" thickBot="1">
      <c r="A12" s="330">
        <v>4</v>
      </c>
      <c r="B12" s="70">
        <v>9</v>
      </c>
      <c r="C12" s="77">
        <v>0.38500000000000001</v>
      </c>
      <c r="D12" s="73">
        <v>0.39100000000000001</v>
      </c>
      <c r="E12" s="25"/>
      <c r="F12" s="47">
        <v>5</v>
      </c>
      <c r="G12" s="83">
        <v>9</v>
      </c>
      <c r="H12" s="83">
        <v>0.315</v>
      </c>
      <c r="I12" s="76">
        <v>0.317</v>
      </c>
      <c r="J12" s="17"/>
      <c r="L12" s="2">
        <v>0.151350390625</v>
      </c>
      <c r="M12" s="2">
        <v>13.125</v>
      </c>
      <c r="N12" s="2">
        <v>5.7885729582958872E-2</v>
      </c>
      <c r="O12" s="2">
        <v>8</v>
      </c>
      <c r="P12" s="2">
        <v>8.98876404494382E-2</v>
      </c>
      <c r="R12" s="2">
        <v>0.12509000000000001</v>
      </c>
      <c r="S12" s="2">
        <v>77.22</v>
      </c>
      <c r="T12" s="2">
        <v>0.48867231995949878</v>
      </c>
      <c r="U12" s="2">
        <v>10.25</v>
      </c>
      <c r="V12" s="2">
        <v>4.690109588414286E-2</v>
      </c>
    </row>
    <row r="13" spans="1:22">
      <c r="A13" s="331"/>
      <c r="B13" s="4">
        <v>10</v>
      </c>
      <c r="C13" s="27">
        <v>0.30599999999999999</v>
      </c>
      <c r="D13" s="74">
        <v>0.38700000000000001</v>
      </c>
      <c r="E13" s="25"/>
      <c r="F13" s="272">
        <v>6</v>
      </c>
      <c r="G13" s="77">
        <v>10</v>
      </c>
      <c r="H13" s="77">
        <v>0.26</v>
      </c>
      <c r="I13" s="73">
        <v>0.45600000000000002</v>
      </c>
      <c r="J13" s="17"/>
      <c r="L13" s="2">
        <v>0.172971875</v>
      </c>
      <c r="M13" s="2">
        <v>14.141</v>
      </c>
      <c r="N13" s="2">
        <v>6.2742604738321509E-2</v>
      </c>
      <c r="O13" s="2">
        <v>8.125</v>
      </c>
      <c r="P13" s="2">
        <v>9.1292134831460675E-2</v>
      </c>
      <c r="R13" s="2">
        <v>0.14296</v>
      </c>
      <c r="S13" s="2">
        <v>76.938000000000002</v>
      </c>
      <c r="T13" s="2">
        <v>0.48688773572965444</v>
      </c>
      <c r="U13" s="2">
        <v>12</v>
      </c>
      <c r="V13" s="2">
        <v>5.4908600059484322E-2</v>
      </c>
    </row>
    <row r="14" spans="1:22">
      <c r="A14" s="331"/>
      <c r="B14" s="4">
        <v>11</v>
      </c>
      <c r="C14" s="27">
        <v>0.20599999999999999</v>
      </c>
      <c r="D14" s="74">
        <v>0.35799999999999998</v>
      </c>
      <c r="E14" s="25"/>
      <c r="F14" s="273"/>
      <c r="G14" s="27">
        <v>11</v>
      </c>
      <c r="H14" s="27">
        <v>0.3105</v>
      </c>
      <c r="I14" s="74">
        <v>0.45550000000000002</v>
      </c>
      <c r="J14" s="17"/>
      <c r="L14" s="2">
        <v>0.194593359375</v>
      </c>
      <c r="M14" s="2">
        <v>15.843999999999999</v>
      </c>
      <c r="N14" s="2">
        <v>6.7599479893684158E-2</v>
      </c>
      <c r="O14" s="2">
        <v>9.1405999999999992</v>
      </c>
      <c r="P14" s="2">
        <v>0.10270337078651684</v>
      </c>
      <c r="R14" s="2">
        <v>0.16083</v>
      </c>
      <c r="S14" s="2">
        <v>74.266999999999996</v>
      </c>
      <c r="T14" s="2">
        <v>0.46998481204910764</v>
      </c>
      <c r="U14" s="2">
        <v>13.875</v>
      </c>
      <c r="V14" s="2">
        <v>6.3488068818778748E-2</v>
      </c>
    </row>
    <row r="15" spans="1:22" ht="15" thickBot="1">
      <c r="A15" s="332"/>
      <c r="B15" s="71">
        <v>12</v>
      </c>
      <c r="C15" s="78">
        <v>0.377</v>
      </c>
      <c r="D15" s="75">
        <v>0.33300000000000002</v>
      </c>
      <c r="E15" s="25"/>
      <c r="F15" s="274"/>
      <c r="G15" s="78">
        <v>12</v>
      </c>
      <c r="H15" s="78">
        <v>0.29799999999999999</v>
      </c>
      <c r="I15" s="75">
        <v>0.371</v>
      </c>
      <c r="J15" s="17"/>
      <c r="L15" s="2">
        <v>0.21621484375</v>
      </c>
      <c r="M15" s="2">
        <v>16.344000000000001</v>
      </c>
      <c r="N15" s="2">
        <v>7.574048224563551E-2</v>
      </c>
      <c r="O15" s="2">
        <v>9.1562000000000001</v>
      </c>
      <c r="P15" s="2">
        <v>0.10287865168539326</v>
      </c>
      <c r="R15" s="2">
        <v>0.1787</v>
      </c>
      <c r="S15" s="2">
        <v>69.302999999999997</v>
      </c>
      <c r="T15" s="2">
        <v>0.43857106695355014</v>
      </c>
      <c r="U15" s="2">
        <v>17.013999999999999</v>
      </c>
      <c r="V15" s="2">
        <v>7.7851243451005511E-2</v>
      </c>
    </row>
    <row r="16" spans="1:22">
      <c r="A16" s="330">
        <v>5</v>
      </c>
      <c r="B16" s="70">
        <v>13</v>
      </c>
      <c r="C16" s="77">
        <v>0.378</v>
      </c>
      <c r="D16" s="73">
        <v>0.35899999999999999</v>
      </c>
      <c r="E16" s="25"/>
      <c r="F16" s="272">
        <v>7</v>
      </c>
      <c r="G16" s="77">
        <v>13</v>
      </c>
      <c r="H16" s="77">
        <v>0.41499999999999998</v>
      </c>
      <c r="I16" s="73">
        <v>0.39400000000000002</v>
      </c>
      <c r="J16" s="17"/>
      <c r="L16" s="2">
        <v>0.237836328125</v>
      </c>
      <c r="M16" s="2">
        <v>17.187999999999999</v>
      </c>
      <c r="N16" s="2">
        <v>7.8130676711857291E-2</v>
      </c>
      <c r="O16" s="2">
        <v>10.171900000000001</v>
      </c>
      <c r="P16" s="2">
        <v>0.11429101123595506</v>
      </c>
      <c r="R16" s="2">
        <v>0.19656999999999999</v>
      </c>
      <c r="S16" s="2">
        <v>62.216000000000001</v>
      </c>
      <c r="T16" s="2">
        <v>0.39372231363118593</v>
      </c>
      <c r="U16" s="2">
        <v>21.120999999999999</v>
      </c>
      <c r="V16" s="2">
        <v>9.6643711821364026E-2</v>
      </c>
    </row>
    <row r="17" spans="1:22" ht="15" thickBot="1">
      <c r="A17" s="332"/>
      <c r="B17" s="71">
        <v>14</v>
      </c>
      <c r="C17" s="78">
        <v>0.26900000000000002</v>
      </c>
      <c r="D17" s="75">
        <v>0.27700000000000002</v>
      </c>
      <c r="E17" s="25"/>
      <c r="F17" s="273"/>
      <c r="G17" s="27">
        <v>14</v>
      </c>
      <c r="H17" s="27">
        <v>0.32700000000000001</v>
      </c>
      <c r="I17" s="74">
        <v>0.32400000000000001</v>
      </c>
      <c r="J17" s="17"/>
      <c r="L17" s="2">
        <v>0.2594578125</v>
      </c>
      <c r="M17" s="2">
        <v>18</v>
      </c>
      <c r="N17" s="2">
        <v>8.2165324970839629E-2</v>
      </c>
      <c r="O17" s="2">
        <v>11.1875</v>
      </c>
      <c r="P17" s="2">
        <v>0.12570224719101122</v>
      </c>
      <c r="R17" s="2">
        <v>0.21443999999999999</v>
      </c>
      <c r="S17" s="2">
        <v>55.578000000000003</v>
      </c>
      <c r="T17" s="2">
        <v>0.35171497278825464</v>
      </c>
      <c r="U17" s="2">
        <v>26.055</v>
      </c>
      <c r="V17" s="2">
        <v>0.11922029787915533</v>
      </c>
    </row>
    <row r="18" spans="1:22" ht="15" thickBot="1">
      <c r="A18" s="330">
        <v>6</v>
      </c>
      <c r="B18" s="70">
        <v>15</v>
      </c>
      <c r="C18" s="77">
        <v>0.34399999999999997</v>
      </c>
      <c r="D18" s="73">
        <v>0.53600000000000003</v>
      </c>
      <c r="E18" s="25"/>
      <c r="F18" s="274"/>
      <c r="G18" s="78">
        <v>15</v>
      </c>
      <c r="H18" s="78">
        <v>0.35499999999999998</v>
      </c>
      <c r="I18" s="75">
        <v>0.7</v>
      </c>
      <c r="J18" s="17"/>
      <c r="L18" s="2">
        <v>0.281079296875</v>
      </c>
      <c r="M18" s="2">
        <v>18.219000000000001</v>
      </c>
      <c r="N18" s="2">
        <v>8.6047000783983793E-2</v>
      </c>
      <c r="O18" s="2">
        <v>12</v>
      </c>
      <c r="P18" s="2">
        <v>0.1348314606741573</v>
      </c>
      <c r="R18" s="2">
        <v>0.23230000000000001</v>
      </c>
      <c r="S18" s="2">
        <v>49.012</v>
      </c>
      <c r="T18" s="2">
        <v>0.31016327047209213</v>
      </c>
      <c r="U18" s="2">
        <v>32.113</v>
      </c>
      <c r="V18" s="2">
        <v>0.14693998947585166</v>
      </c>
    </row>
    <row r="19" spans="1:22" ht="15" thickBot="1">
      <c r="A19" s="332"/>
      <c r="B19" s="71">
        <v>16</v>
      </c>
      <c r="C19" s="78">
        <v>0.255</v>
      </c>
      <c r="D19" s="75">
        <v>0.34200000000000003</v>
      </c>
      <c r="E19" s="25"/>
      <c r="F19" s="272">
        <v>8</v>
      </c>
      <c r="G19" s="77">
        <v>16</v>
      </c>
      <c r="H19" s="77">
        <v>0.23599999999999999</v>
      </c>
      <c r="I19" s="73">
        <v>0.314</v>
      </c>
      <c r="J19" s="17"/>
      <c r="L19" s="2">
        <v>0.30270078125</v>
      </c>
      <c r="M19" s="2">
        <v>21</v>
      </c>
      <c r="N19" s="2">
        <v>8.7093905960188928E-2</v>
      </c>
      <c r="O19" s="2">
        <v>13</v>
      </c>
      <c r="P19" s="2">
        <v>0.14606741573033707</v>
      </c>
      <c r="R19" s="2">
        <v>0.25017</v>
      </c>
      <c r="S19" s="2">
        <v>43.125</v>
      </c>
      <c r="T19" s="2">
        <v>0.27290849259587391</v>
      </c>
      <c r="U19" s="2">
        <v>38.936</v>
      </c>
      <c r="V19" s="2">
        <v>0.17816010432634014</v>
      </c>
    </row>
    <row r="20" spans="1:22" ht="15" thickBot="1">
      <c r="A20" s="67">
        <v>7</v>
      </c>
      <c r="B20" s="69">
        <v>17</v>
      </c>
      <c r="C20" s="83">
        <v>0.41</v>
      </c>
      <c r="D20" s="76">
        <v>0.51300000000000001</v>
      </c>
      <c r="E20" s="25"/>
      <c r="F20" s="274"/>
      <c r="G20" s="78">
        <v>17</v>
      </c>
      <c r="H20" s="78">
        <v>0.33600000000000002</v>
      </c>
      <c r="I20" s="75">
        <v>0.34300000000000003</v>
      </c>
      <c r="J20" s="17"/>
      <c r="L20" s="2">
        <v>0.32432226562499999</v>
      </c>
      <c r="M20" s="2">
        <v>20.5</v>
      </c>
      <c r="N20" s="2">
        <v>0.10038816758131443</v>
      </c>
      <c r="O20" s="2">
        <v>14</v>
      </c>
      <c r="P20" s="2">
        <v>0.15730337078651685</v>
      </c>
      <c r="R20" s="2">
        <v>0.26804</v>
      </c>
      <c r="S20" s="2">
        <v>39.671999999999997</v>
      </c>
      <c r="T20" s="2">
        <v>0.25105682824958864</v>
      </c>
      <c r="U20" s="2">
        <v>46.78</v>
      </c>
      <c r="V20" s="2">
        <v>0.21405202589855638</v>
      </c>
    </row>
    <row r="21" spans="1:22" ht="15" thickBot="1">
      <c r="A21" s="330">
        <v>8</v>
      </c>
      <c r="B21" s="70">
        <v>18</v>
      </c>
      <c r="C21" s="77">
        <v>0.28599999999999998</v>
      </c>
      <c r="D21" s="73">
        <v>0.19500000000000001</v>
      </c>
      <c r="E21" s="25"/>
      <c r="F21" s="47">
        <v>9</v>
      </c>
      <c r="G21" s="83">
        <v>18</v>
      </c>
      <c r="H21" s="83">
        <v>0.45400000000000001</v>
      </c>
      <c r="I21" s="76">
        <v>0.47099999999999997</v>
      </c>
      <c r="J21" s="17"/>
      <c r="L21" s="2">
        <v>0.34594374999999999</v>
      </c>
      <c r="M21" s="2">
        <v>24</v>
      </c>
      <c r="N21" s="2">
        <v>9.7997973115092646E-2</v>
      </c>
      <c r="O21" s="2">
        <v>14.25</v>
      </c>
      <c r="P21" s="2">
        <v>0.1601123595505618</v>
      </c>
      <c r="R21" s="2">
        <v>0.28591</v>
      </c>
      <c r="S21" s="2">
        <v>38.25</v>
      </c>
      <c r="T21" s="2">
        <v>0.24205796734590557</v>
      </c>
      <c r="U21" s="2">
        <v>55.25</v>
      </c>
      <c r="V21" s="2">
        <v>0.25280834610720904</v>
      </c>
    </row>
    <row r="22" spans="1:22">
      <c r="A22" s="331"/>
      <c r="B22" s="4">
        <v>19</v>
      </c>
      <c r="C22" s="27">
        <v>0.314</v>
      </c>
      <c r="D22" s="74">
        <v>0.108</v>
      </c>
      <c r="E22" s="25"/>
      <c r="F22" s="272">
        <v>10</v>
      </c>
      <c r="G22" s="77">
        <v>19</v>
      </c>
      <c r="H22" s="77">
        <v>0.38700000000000001</v>
      </c>
      <c r="I22" s="73">
        <v>0.439</v>
      </c>
      <c r="J22" s="17"/>
      <c r="L22" s="2">
        <v>0.36756523437499999</v>
      </c>
      <c r="M22" s="2">
        <v>24.280999999999999</v>
      </c>
      <c r="N22" s="2">
        <v>0.11472933437864505</v>
      </c>
      <c r="O22" s="2">
        <v>15</v>
      </c>
      <c r="P22" s="2">
        <v>0.16853932584269662</v>
      </c>
      <c r="R22" s="2">
        <v>0.30377999999999999</v>
      </c>
      <c r="S22" s="2">
        <v>38.796999999999997</v>
      </c>
      <c r="T22" s="2">
        <v>0.24551955448677379</v>
      </c>
      <c r="U22" s="2">
        <v>63.561999999999998</v>
      </c>
      <c r="V22" s="2">
        <v>0.29084170308174517</v>
      </c>
    </row>
    <row r="23" spans="1:22" ht="15" thickBot="1">
      <c r="A23" s="331"/>
      <c r="B23" s="4">
        <v>20</v>
      </c>
      <c r="C23" s="27">
        <v>0.374</v>
      </c>
      <c r="D23" s="74">
        <v>0.35199999999999998</v>
      </c>
      <c r="E23" s="25"/>
      <c r="F23" s="274"/>
      <c r="G23" s="78">
        <v>20</v>
      </c>
      <c r="H23" s="78">
        <v>0.53800000000000003</v>
      </c>
      <c r="I23" s="75">
        <v>0.46300000000000002</v>
      </c>
      <c r="J23" s="17"/>
      <c r="L23" s="2">
        <v>0.38918671874999999</v>
      </c>
      <c r="M23" s="2">
        <v>28.594000000000001</v>
      </c>
      <c r="N23" s="2">
        <v>0.11607262366866168</v>
      </c>
      <c r="O23" s="2">
        <v>15</v>
      </c>
      <c r="P23" s="2">
        <v>0.16853932584269662</v>
      </c>
      <c r="R23" s="2">
        <v>0.32164999999999999</v>
      </c>
      <c r="S23" s="2">
        <v>41.341999999999999</v>
      </c>
      <c r="T23" s="2">
        <v>0.26162511074547523</v>
      </c>
      <c r="U23" s="2">
        <v>71.313999999999993</v>
      </c>
      <c r="V23" s="2">
        <v>0.32631265872017201</v>
      </c>
    </row>
    <row r="24" spans="1:22">
      <c r="A24" s="331"/>
      <c r="B24" s="4">
        <v>21</v>
      </c>
      <c r="C24" s="27">
        <v>0.29499999999999998</v>
      </c>
      <c r="D24" s="74">
        <v>0.17799999999999999</v>
      </c>
      <c r="E24" s="25"/>
      <c r="F24" s="272">
        <v>11</v>
      </c>
      <c r="G24" s="77">
        <v>21</v>
      </c>
      <c r="H24" s="77">
        <v>0.42699999999999999</v>
      </c>
      <c r="I24" s="73">
        <v>0.114</v>
      </c>
      <c r="J24" s="17"/>
      <c r="L24" s="2">
        <v>0.41080820312499999</v>
      </c>
      <c r="M24" s="2">
        <v>31.937999999999999</v>
      </c>
      <c r="N24" s="2">
        <v>0.13669044113429069</v>
      </c>
      <c r="O24" s="2">
        <v>15</v>
      </c>
      <c r="P24" s="2">
        <v>0.16853932584269662</v>
      </c>
      <c r="R24" s="2">
        <v>0.33951999999999999</v>
      </c>
      <c r="S24" s="2">
        <v>45.344000000000001</v>
      </c>
      <c r="T24" s="2">
        <v>0.28695101885837232</v>
      </c>
      <c r="U24" s="2">
        <v>76.605999999999995</v>
      </c>
      <c r="V24" s="2">
        <v>0.35052735134640461</v>
      </c>
    </row>
    <row r="25" spans="1:22" ht="15" thickBot="1">
      <c r="A25" s="332"/>
      <c r="B25" s="71">
        <v>22</v>
      </c>
      <c r="C25" s="78">
        <v>0.314</v>
      </c>
      <c r="D25" s="75">
        <v>0.24099999999999999</v>
      </c>
      <c r="E25" s="25"/>
      <c r="F25" s="273"/>
      <c r="G25" s="27">
        <v>22</v>
      </c>
      <c r="H25" s="27">
        <v>0.42599999999999999</v>
      </c>
      <c r="I25" s="74">
        <v>0.373</v>
      </c>
      <c r="J25" s="17"/>
      <c r="L25" s="2">
        <v>0.43242968749999999</v>
      </c>
      <c r="M25" s="2">
        <v>39.311999999999998</v>
      </c>
      <c r="N25" s="2">
        <v>0.15267606172438189</v>
      </c>
      <c r="O25" s="2">
        <v>15</v>
      </c>
      <c r="P25" s="2">
        <v>0.16853932584269662</v>
      </c>
      <c r="R25" s="2">
        <v>0.35738999999999999</v>
      </c>
      <c r="S25" s="2">
        <v>49.625</v>
      </c>
      <c r="T25" s="2">
        <v>0.3140425262624984</v>
      </c>
      <c r="U25" s="2">
        <v>80.319999999999993</v>
      </c>
      <c r="V25" s="2">
        <v>0.36752156306481504</v>
      </c>
    </row>
    <row r="26" spans="1:22" ht="15" thickBot="1">
      <c r="A26" s="330">
        <v>9</v>
      </c>
      <c r="B26" s="70">
        <v>23</v>
      </c>
      <c r="C26" s="77">
        <v>0.28399999999999997</v>
      </c>
      <c r="D26" s="73">
        <v>0.251</v>
      </c>
      <c r="E26" s="25"/>
      <c r="F26" s="274"/>
      <c r="G26" s="78">
        <v>23</v>
      </c>
      <c r="H26" s="78">
        <v>0.57499999999999996</v>
      </c>
      <c r="I26" s="75">
        <v>0.66200000000000003</v>
      </c>
      <c r="J26" s="17"/>
      <c r="L26" s="2">
        <v>0.45405117187499999</v>
      </c>
      <c r="M26" s="2">
        <v>46.030999999999999</v>
      </c>
      <c r="N26" s="2">
        <v>0.18792664971222059</v>
      </c>
      <c r="O26" s="2">
        <v>16</v>
      </c>
      <c r="P26" s="2">
        <v>0.1797752808988764</v>
      </c>
      <c r="R26" s="2">
        <v>0.37525999999999998</v>
      </c>
      <c r="S26" s="2">
        <v>53.933</v>
      </c>
      <c r="T26" s="2">
        <v>0.34130489811416276</v>
      </c>
      <c r="U26" s="2">
        <v>81.617999999999995</v>
      </c>
      <c r="V26" s="2">
        <v>0.37346084330458257</v>
      </c>
    </row>
    <row r="27" spans="1:22">
      <c r="A27" s="331"/>
      <c r="B27" s="4">
        <v>24</v>
      </c>
      <c r="C27" s="27">
        <v>0.373</v>
      </c>
      <c r="D27" s="74">
        <v>0.309</v>
      </c>
      <c r="E27" s="25"/>
      <c r="F27" s="272">
        <v>12</v>
      </c>
      <c r="G27" s="77">
        <v>24</v>
      </c>
      <c r="H27" s="77">
        <v>0.254</v>
      </c>
      <c r="I27" s="73">
        <v>0.432</v>
      </c>
      <c r="J27" s="17"/>
      <c r="L27" s="2">
        <v>0.47567265624999999</v>
      </c>
      <c r="M27" s="2">
        <v>56.155999999999999</v>
      </c>
      <c r="N27" s="2">
        <v>0.22004608294930877</v>
      </c>
      <c r="O27" s="2">
        <v>18</v>
      </c>
      <c r="P27" s="2">
        <v>0.20224719101123595</v>
      </c>
      <c r="R27" s="2">
        <v>0.39312999999999998</v>
      </c>
      <c r="S27" s="2">
        <v>59.405999999999999</v>
      </c>
      <c r="T27" s="2">
        <v>0.37593975446146055</v>
      </c>
      <c r="U27" s="2">
        <v>78.691000000000003</v>
      </c>
      <c r="V27" s="2">
        <v>0.36006772060674008</v>
      </c>
    </row>
    <row r="28" spans="1:22" ht="15" thickBot="1">
      <c r="A28" s="332"/>
      <c r="B28" s="71">
        <v>25</v>
      </c>
      <c r="C28" s="78">
        <v>0.312</v>
      </c>
      <c r="D28" s="75">
        <v>0.19900000000000001</v>
      </c>
      <c r="E28" s="25"/>
      <c r="F28" s="274"/>
      <c r="G28" s="78">
        <v>25</v>
      </c>
      <c r="H28" s="78">
        <v>0.36799999999999999</v>
      </c>
      <c r="I28" s="75">
        <v>0.437</v>
      </c>
      <c r="J28" s="17"/>
      <c r="L28" s="2">
        <v>0.49729414062499999</v>
      </c>
      <c r="M28" s="2">
        <v>68.875</v>
      </c>
      <c r="N28" s="2">
        <v>0.26844752089029966</v>
      </c>
      <c r="O28" s="2">
        <v>19</v>
      </c>
      <c r="P28" s="2">
        <v>0.21348314606741572</v>
      </c>
      <c r="R28" s="2">
        <v>0.41099999999999998</v>
      </c>
      <c r="S28" s="2">
        <v>63.920999999999999</v>
      </c>
      <c r="T28" s="2">
        <v>0.40451208707758507</v>
      </c>
      <c r="U28" s="2">
        <v>73.703999999999994</v>
      </c>
      <c r="V28" s="2">
        <v>0.33724862156535268</v>
      </c>
    </row>
    <row r="29" spans="1:22">
      <c r="A29" s="330">
        <v>10</v>
      </c>
      <c r="B29" s="70">
        <v>26</v>
      </c>
      <c r="C29" s="77">
        <v>0.626</v>
      </c>
      <c r="D29" s="73">
        <v>0.35699999999999998</v>
      </c>
      <c r="E29" s="25"/>
      <c r="F29" s="25"/>
      <c r="G29" s="93" t="s">
        <v>6</v>
      </c>
      <c r="H29" s="77">
        <f>AVERAGE(H4:H28)</f>
        <v>0.35565999999999998</v>
      </c>
      <c r="I29" s="73">
        <f>AVERAGE(I4:I28)</f>
        <v>0.42705999999999994</v>
      </c>
      <c r="J29" s="17"/>
      <c r="L29" s="2">
        <v>0.51891562499999999</v>
      </c>
      <c r="M29" s="2">
        <v>82.733999999999995</v>
      </c>
      <c r="N29" s="2">
        <v>0.32924928772204909</v>
      </c>
      <c r="O29" s="2">
        <v>19.375</v>
      </c>
      <c r="P29" s="2">
        <v>0.21769662921348315</v>
      </c>
      <c r="R29" s="2">
        <v>0.42886999999999997</v>
      </c>
      <c r="S29" s="2">
        <v>67.343999999999994</v>
      </c>
      <c r="T29" s="2">
        <v>0.42617390203771666</v>
      </c>
      <c r="U29" s="2">
        <v>66.906000000000006</v>
      </c>
      <c r="V29" s="2">
        <v>0.30614289963165486</v>
      </c>
    </row>
    <row r="30" spans="1:22">
      <c r="A30" s="331"/>
      <c r="B30" s="4">
        <v>27</v>
      </c>
      <c r="C30" s="27">
        <v>0.47199999999999998</v>
      </c>
      <c r="D30" s="74">
        <v>0.33900000000000002</v>
      </c>
      <c r="E30" s="25"/>
      <c r="F30" s="25"/>
      <c r="G30" s="94" t="s">
        <v>1</v>
      </c>
      <c r="H30" s="4">
        <f>_xlfn.STDEV.S(H4:H28)</f>
        <v>8.3630726012234077E-2</v>
      </c>
      <c r="I30" s="29">
        <f>_xlfn.STDEV.S(I4:I28)</f>
        <v>0.12067918213179957</v>
      </c>
      <c r="L30" s="2">
        <v>0.54053710937499999</v>
      </c>
      <c r="M30" s="2">
        <v>99.438000000000002</v>
      </c>
      <c r="N30" s="2">
        <v>0.39550069793678411</v>
      </c>
      <c r="O30" s="2">
        <v>19</v>
      </c>
      <c r="P30" s="2">
        <v>0.21348314606741572</v>
      </c>
      <c r="R30" s="2">
        <v>0.44674000000000003</v>
      </c>
      <c r="S30" s="2">
        <v>71.64</v>
      </c>
      <c r="T30" s="2">
        <v>0.45336033413491961</v>
      </c>
      <c r="U30" s="2">
        <v>59.548000000000002</v>
      </c>
      <c r="V30" s="2">
        <v>0.27247477636184769</v>
      </c>
    </row>
    <row r="31" spans="1:22" ht="15" thickBot="1">
      <c r="A31" s="332"/>
      <c r="B31" s="71">
        <v>28</v>
      </c>
      <c r="C31" s="78">
        <v>0.45800000000000002</v>
      </c>
      <c r="D31" s="75">
        <v>0.30499999999999999</v>
      </c>
      <c r="E31" s="25"/>
      <c r="F31" s="25"/>
      <c r="G31" s="95" t="s">
        <v>2</v>
      </c>
      <c r="H31" s="71">
        <f>H30/SQRT(25)</f>
        <v>1.6726145202446814E-2</v>
      </c>
      <c r="I31" s="30">
        <f>I30/SQRT(25)</f>
        <v>2.4135836426359913E-2</v>
      </c>
      <c r="L31" s="2">
        <v>0.56215859374999999</v>
      </c>
      <c r="M31" s="2">
        <v>116.21899999999999</v>
      </c>
      <c r="N31" s="2">
        <v>0.47535231466432115</v>
      </c>
      <c r="O31" s="2">
        <v>18.406199999999998</v>
      </c>
      <c r="P31" s="2">
        <v>0.20681123595505616</v>
      </c>
      <c r="R31" s="2">
        <v>0.46461000000000002</v>
      </c>
      <c r="S31" s="2">
        <v>77.218999999999994</v>
      </c>
      <c r="T31" s="2">
        <v>0.48866599164662694</v>
      </c>
      <c r="U31" s="2">
        <v>52.219000000000001</v>
      </c>
      <c r="V31" s="2">
        <v>0.23893934887551765</v>
      </c>
    </row>
    <row r="32" spans="1:22">
      <c r="B32" s="96" t="s">
        <v>6</v>
      </c>
      <c r="C32" s="77">
        <f>AVERAGE(C4:C31)</f>
        <v>0.3483214285714285</v>
      </c>
      <c r="D32" s="73">
        <f>AVERAGE(D4:D31)</f>
        <v>0.32232142857142859</v>
      </c>
      <c r="E32" s="25"/>
      <c r="F32" s="25"/>
      <c r="G32" s="25"/>
      <c r="L32" s="2">
        <v>0.58378007812499999</v>
      </c>
      <c r="M32" s="2">
        <v>132.93799999999999</v>
      </c>
      <c r="N32" s="2">
        <v>0.55557202133965622</v>
      </c>
      <c r="O32" s="2">
        <v>17.421900000000001</v>
      </c>
      <c r="P32" s="2">
        <v>0.19575168539325843</v>
      </c>
      <c r="R32" s="2">
        <v>0.48248000000000002</v>
      </c>
      <c r="S32" s="2">
        <v>84.198999999999998</v>
      </c>
      <c r="T32" s="2">
        <v>0.53283761549170983</v>
      </c>
      <c r="U32" s="2">
        <v>44.953000000000003</v>
      </c>
      <c r="V32" s="2">
        <v>0.20569219153949989</v>
      </c>
    </row>
    <row r="33" spans="2:22">
      <c r="B33" s="97" t="s">
        <v>1</v>
      </c>
      <c r="C33" s="4">
        <f>_xlfn.STDEV.S(C4:C31)</f>
        <v>8.5948327961427484E-2</v>
      </c>
      <c r="D33" s="29">
        <f>_xlfn.STDEV.S(D4:D31)</f>
        <v>9.8618627033048842E-2</v>
      </c>
      <c r="L33" s="2">
        <v>0.60540156249999999</v>
      </c>
      <c r="M33" s="2">
        <v>147.71899999999999</v>
      </c>
      <c r="N33" s="2">
        <v>0.63549534390117979</v>
      </c>
      <c r="O33" s="2">
        <v>16.875</v>
      </c>
      <c r="P33" s="2">
        <v>0.1896067415730337</v>
      </c>
      <c r="R33" s="2">
        <v>0.50034999999999996</v>
      </c>
      <c r="S33" s="2">
        <v>92.968999999999994</v>
      </c>
      <c r="T33" s="2">
        <v>0.58833691937729393</v>
      </c>
      <c r="U33" s="2">
        <v>38.811999999999998</v>
      </c>
      <c r="V33" s="2">
        <v>0.17759271545905878</v>
      </c>
    </row>
    <row r="34" spans="2:22" ht="15" thickBot="1">
      <c r="B34" s="98" t="s">
        <v>2</v>
      </c>
      <c r="C34" s="71">
        <f>C33/SQRT(28)</f>
        <v>1.6242707241982582E-2</v>
      </c>
      <c r="D34" s="30">
        <f>D33/SQRT(28)</f>
        <v>1.8637168697719916E-2</v>
      </c>
      <c r="L34" s="2">
        <v>0.62702304687499999</v>
      </c>
      <c r="M34" s="2">
        <v>158.68799999999999</v>
      </c>
      <c r="N34" s="2">
        <v>0.70615427271162778</v>
      </c>
      <c r="O34" s="2">
        <v>16.906199999999998</v>
      </c>
      <c r="P34" s="2">
        <v>0.18995730337078651</v>
      </c>
      <c r="R34" s="2">
        <v>0.51822000000000001</v>
      </c>
      <c r="S34" s="2">
        <v>103.96</v>
      </c>
      <c r="T34" s="2">
        <v>0.65789140615112007</v>
      </c>
      <c r="U34" s="2">
        <v>33.780999999999999</v>
      </c>
      <c r="V34" s="2">
        <v>0.15457228488411998</v>
      </c>
    </row>
    <row r="35" spans="2:22">
      <c r="L35" s="2">
        <v>0.64864453124999999</v>
      </c>
      <c r="M35" s="2">
        <v>167.39099999999999</v>
      </c>
      <c r="N35" s="2">
        <v>0.75859035891160098</v>
      </c>
      <c r="O35" s="2">
        <v>16.9375</v>
      </c>
      <c r="P35" s="2">
        <v>0.19030898876404495</v>
      </c>
      <c r="R35" s="2">
        <v>0.53608999999999996</v>
      </c>
      <c r="S35" s="2">
        <v>115.09</v>
      </c>
      <c r="T35" s="2">
        <v>0.72832552841412479</v>
      </c>
      <c r="U35" s="2">
        <v>29.562000000000001</v>
      </c>
      <c r="V35" s="2">
        <v>0.13526733624653964</v>
      </c>
    </row>
    <row r="36" spans="2:22">
      <c r="L36" s="2">
        <v>0.67026601562499999</v>
      </c>
      <c r="M36" s="2">
        <v>173.5</v>
      </c>
      <c r="N36" s="2">
        <v>0.80019408379065726</v>
      </c>
      <c r="O36" s="2">
        <v>16.968800000000002</v>
      </c>
      <c r="P36" s="2">
        <v>0.19066067415730339</v>
      </c>
      <c r="R36" s="2">
        <v>0.55396000000000001</v>
      </c>
      <c r="S36" s="2">
        <v>126.43600000000001</v>
      </c>
      <c r="T36" s="2">
        <v>0.80012656625743572</v>
      </c>
      <c r="U36" s="2">
        <v>26.875</v>
      </c>
      <c r="V36" s="2">
        <v>0.12297238554988676</v>
      </c>
    </row>
    <row r="37" spans="2:22">
      <c r="L37" s="2">
        <v>0.69188749999999999</v>
      </c>
      <c r="M37" s="2">
        <v>178.03100000000001</v>
      </c>
      <c r="N37" s="2">
        <v>0.82939747977895484</v>
      </c>
      <c r="O37" s="2">
        <v>17.5</v>
      </c>
      <c r="P37" s="2">
        <v>0.19662921348314608</v>
      </c>
      <c r="R37" s="2">
        <v>0.57182999999999995</v>
      </c>
      <c r="S37" s="2">
        <v>136</v>
      </c>
      <c r="T37" s="2">
        <v>0.86065055056321982</v>
      </c>
      <c r="U37" s="2">
        <v>25</v>
      </c>
      <c r="V37" s="2">
        <v>0.11439291679059234</v>
      </c>
    </row>
    <row r="38" spans="2:22">
      <c r="L38" s="2">
        <v>0.71350898437499999</v>
      </c>
      <c r="M38" s="2">
        <v>180.125</v>
      </c>
      <c r="N38" s="2">
        <v>0.85105742203185664</v>
      </c>
      <c r="O38" s="2">
        <v>18.515599999999999</v>
      </c>
      <c r="P38" s="2">
        <v>0.20804044943820224</v>
      </c>
      <c r="R38" s="2">
        <v>0.5897</v>
      </c>
      <c r="S38" s="2">
        <v>145.28100000000001</v>
      </c>
      <c r="T38" s="2">
        <v>0.91938362232628779</v>
      </c>
      <c r="U38" s="2">
        <v>24.102</v>
      </c>
      <c r="V38" s="2">
        <v>0.11028392321947426</v>
      </c>
    </row>
    <row r="39" spans="2:22">
      <c r="L39" s="2">
        <v>0.73513046874999999</v>
      </c>
      <c r="M39" s="2">
        <v>178.64099999999999</v>
      </c>
      <c r="N39" s="2">
        <v>0.86106755645639332</v>
      </c>
      <c r="O39" s="2">
        <v>19.531199999999998</v>
      </c>
      <c r="P39" s="2">
        <v>0.21945168539325841</v>
      </c>
      <c r="R39" s="2">
        <v>0.60757000000000005</v>
      </c>
      <c r="S39" s="2">
        <v>151.09</v>
      </c>
      <c r="T39" s="2">
        <v>0.95614479179850653</v>
      </c>
      <c r="U39" s="2">
        <v>25.030999999999999</v>
      </c>
      <c r="V39" s="2">
        <v>0.11453476400741266</v>
      </c>
    </row>
    <row r="40" spans="2:22">
      <c r="L40" s="2">
        <v>0.75675195312499999</v>
      </c>
      <c r="M40" s="2">
        <v>178.56200000000001</v>
      </c>
      <c r="N40" s="2">
        <v>0.85397345928064705</v>
      </c>
      <c r="O40" s="2">
        <v>20.546900000000001</v>
      </c>
      <c r="P40" s="2">
        <v>0.23086404494382023</v>
      </c>
      <c r="R40" s="2">
        <v>0.62544</v>
      </c>
      <c r="S40" s="2">
        <v>155.14099999999999</v>
      </c>
      <c r="T40" s="2">
        <v>0.98178078724212114</v>
      </c>
      <c r="U40" s="2">
        <v>27.015999999999998</v>
      </c>
      <c r="V40" s="2">
        <v>0.12361756160058569</v>
      </c>
    </row>
    <row r="41" spans="2:22">
      <c r="L41" s="2">
        <v>0.77837343749999999</v>
      </c>
      <c r="M41" s="2">
        <v>176.422</v>
      </c>
      <c r="N41" s="2">
        <v>0.85359580855498418</v>
      </c>
      <c r="O41" s="2">
        <v>21.5625</v>
      </c>
      <c r="P41" s="2">
        <v>0.2422752808988764</v>
      </c>
      <c r="R41" s="2">
        <v>0.64331000000000005</v>
      </c>
      <c r="S41" s="2">
        <v>157.35900000000001</v>
      </c>
      <c r="T41" s="2">
        <v>0.99581698519174788</v>
      </c>
      <c r="U41" s="2">
        <v>29.812000000000001</v>
      </c>
      <c r="V41" s="2">
        <v>0.13641126541444554</v>
      </c>
    </row>
    <row r="42" spans="2:22">
      <c r="L42" s="2">
        <v>0.79999492187499999</v>
      </c>
      <c r="M42" s="2">
        <v>174.59399999999999</v>
      </c>
      <c r="N42" s="2">
        <v>0.84336577623955489</v>
      </c>
      <c r="O42" s="2">
        <v>23.578099999999999</v>
      </c>
      <c r="P42" s="2">
        <v>0.26492247191011237</v>
      </c>
      <c r="R42" s="2">
        <v>0.66117999999999999</v>
      </c>
      <c r="S42" s="2">
        <v>158.02000000000001</v>
      </c>
      <c r="T42" s="2">
        <v>1</v>
      </c>
      <c r="U42" s="2">
        <v>34.808</v>
      </c>
      <c r="V42" s="2">
        <v>0.15927154590587753</v>
      </c>
    </row>
    <row r="43" spans="2:22">
      <c r="L43" s="2">
        <v>0.82161640624999999</v>
      </c>
      <c r="M43" s="2">
        <v>172.39099999999999</v>
      </c>
      <c r="N43" s="2">
        <v>0.83462722527104805</v>
      </c>
      <c r="O43" s="2">
        <v>25.1875</v>
      </c>
      <c r="P43" s="2">
        <v>0.2830056179775281</v>
      </c>
      <c r="R43" s="2">
        <v>0.67905000000000004</v>
      </c>
      <c r="S43" s="2">
        <v>157.25</v>
      </c>
      <c r="T43" s="2">
        <v>0.99512719908872294</v>
      </c>
      <c r="U43" s="2">
        <v>43.076000000000001</v>
      </c>
      <c r="V43" s="2">
        <v>0.19710357134686221</v>
      </c>
    </row>
    <row r="44" spans="2:22">
      <c r="L44" s="2">
        <v>0.84323789062499999</v>
      </c>
      <c r="M44" s="2">
        <v>168.75</v>
      </c>
      <c r="N44" s="2">
        <v>0.82409602845287488</v>
      </c>
      <c r="O44" s="2">
        <v>27.609400000000001</v>
      </c>
      <c r="P44" s="2">
        <v>0.31021797752808988</v>
      </c>
      <c r="R44" s="2">
        <v>0.69691000000000003</v>
      </c>
      <c r="S44" s="2">
        <v>155.46899999999999</v>
      </c>
      <c r="T44" s="2">
        <v>0.98385647386406772</v>
      </c>
      <c r="U44" s="2">
        <v>54.701999999999998</v>
      </c>
      <c r="V44" s="2">
        <v>0.25030085337115926</v>
      </c>
    </row>
    <row r="45" spans="2:22">
      <c r="L45" s="2">
        <v>0.86485937499999999</v>
      </c>
      <c r="M45" s="2">
        <v>164</v>
      </c>
      <c r="N45" s="2">
        <v>0.80669063234984806</v>
      </c>
      <c r="O45" s="2">
        <v>30</v>
      </c>
      <c r="P45" s="2">
        <v>0.33707865168539325</v>
      </c>
      <c r="R45" s="2">
        <v>0.71477999999999997</v>
      </c>
      <c r="S45" s="2">
        <v>153.5</v>
      </c>
      <c r="T45" s="2">
        <v>0.97139602581951645</v>
      </c>
      <c r="U45" s="2">
        <v>70.561999999999998</v>
      </c>
      <c r="V45" s="2">
        <v>0.32287171978311102</v>
      </c>
    </row>
    <row r="46" spans="2:22">
      <c r="L46" s="2">
        <v>0.88648085937499999</v>
      </c>
      <c r="M46" s="2">
        <v>158.375</v>
      </c>
      <c r="N46" s="2">
        <v>0.78398378492074117</v>
      </c>
      <c r="O46" s="2">
        <v>32.640599999999999</v>
      </c>
      <c r="P46" s="2">
        <v>0.36674831460674157</v>
      </c>
      <c r="R46" s="2">
        <v>0.73265000000000002</v>
      </c>
      <c r="S46" s="2">
        <v>149.358</v>
      </c>
      <c r="T46" s="2">
        <v>0.945184153904569</v>
      </c>
      <c r="U46" s="2">
        <v>90.516000000000005</v>
      </c>
      <c r="V46" s="2">
        <v>0.41417557024869023</v>
      </c>
    </row>
    <row r="47" spans="2:22">
      <c r="L47" s="2">
        <v>0.90810234374999999</v>
      </c>
      <c r="M47" s="2">
        <v>153.65600000000001</v>
      </c>
      <c r="N47" s="2">
        <v>0.75709409717574627</v>
      </c>
      <c r="O47" s="2">
        <v>35.656199999999998</v>
      </c>
      <c r="P47" s="2">
        <v>0.40063146067415728</v>
      </c>
      <c r="R47" s="2">
        <v>0.75051999999999996</v>
      </c>
      <c r="S47" s="2">
        <v>146.25399999999999</v>
      </c>
      <c r="T47" s="2">
        <v>0.92554107075053782</v>
      </c>
      <c r="U47" s="2">
        <v>113.434</v>
      </c>
      <c r="V47" s="2">
        <v>0.51904184492896199</v>
      </c>
    </row>
    <row r="48" spans="2:22">
      <c r="L48" s="2">
        <v>0.92972382812499998</v>
      </c>
      <c r="M48" s="2">
        <v>145.93799999999999</v>
      </c>
      <c r="N48" s="2">
        <v>0.73453544180354524</v>
      </c>
      <c r="O48" s="2">
        <v>38.671900000000001</v>
      </c>
      <c r="P48" s="2">
        <v>0.43451573033707869</v>
      </c>
      <c r="R48" s="2">
        <v>0.76839000000000002</v>
      </c>
      <c r="S48" s="2">
        <v>140.45599999999999</v>
      </c>
      <c r="T48" s="2">
        <v>0.88884951271990875</v>
      </c>
      <c r="U48" s="2">
        <v>136.69900000000001</v>
      </c>
      <c r="V48" s="2">
        <v>0.62549589329428734</v>
      </c>
    </row>
    <row r="49" spans="12:22">
      <c r="L49" s="2">
        <v>0.95134531249999998</v>
      </c>
      <c r="M49" s="2">
        <v>137</v>
      </c>
      <c r="N49" s="2">
        <v>0.69764040002294581</v>
      </c>
      <c r="O49" s="2">
        <v>41</v>
      </c>
      <c r="P49" s="2">
        <v>0.4606741573033708</v>
      </c>
      <c r="R49" s="2">
        <v>0.78625999999999996</v>
      </c>
      <c r="S49" s="2">
        <v>136.11699999999999</v>
      </c>
      <c r="T49" s="2">
        <v>0.86139096316921893</v>
      </c>
      <c r="U49" s="2">
        <v>158.43</v>
      </c>
      <c r="V49" s="2">
        <v>0.72493079228534174</v>
      </c>
    </row>
    <row r="50" spans="12:22">
      <c r="L50" s="2">
        <v>0.97296679687499998</v>
      </c>
      <c r="M50" s="2">
        <v>127.562</v>
      </c>
      <c r="N50" s="2">
        <v>0.65491328374476554</v>
      </c>
      <c r="O50" s="2">
        <v>43.703099999999999</v>
      </c>
      <c r="P50" s="2">
        <v>0.49104606741573031</v>
      </c>
      <c r="R50" s="2">
        <v>0.80413000000000001</v>
      </c>
      <c r="S50" s="2">
        <v>131.828</v>
      </c>
      <c r="T50" s="2">
        <v>0.83424882926211863</v>
      </c>
      <c r="U50" s="2">
        <v>176.24299999999999</v>
      </c>
      <c r="V50" s="2">
        <v>0.8064380333569745</v>
      </c>
    </row>
    <row r="51" spans="12:22">
      <c r="L51" s="2">
        <v>0.99458828124999998</v>
      </c>
      <c r="M51" s="2">
        <v>114.797</v>
      </c>
      <c r="N51" s="2">
        <v>0.60979597300036337</v>
      </c>
      <c r="O51" s="2">
        <v>45.718800000000002</v>
      </c>
      <c r="P51" s="2">
        <v>0.51369438202247197</v>
      </c>
      <c r="R51" s="2">
        <v>0.82199999999999995</v>
      </c>
      <c r="S51" s="2">
        <v>127.346</v>
      </c>
      <c r="T51" s="2">
        <v>0.8058853309707632</v>
      </c>
      <c r="U51" s="2">
        <v>188.00200000000001</v>
      </c>
      <c r="V51" s="2">
        <v>0.86024388569859767</v>
      </c>
    </row>
    <row r="52" spans="12:22">
      <c r="L52" s="2">
        <v>1.016209765625</v>
      </c>
      <c r="M52" s="2">
        <v>103.5</v>
      </c>
      <c r="N52" s="2">
        <v>0.54877430827772145</v>
      </c>
      <c r="O52" s="2">
        <v>47.734400000000001</v>
      </c>
      <c r="P52" s="2">
        <v>0.53634157303370789</v>
      </c>
      <c r="R52" s="2">
        <v>0.83987000000000001</v>
      </c>
      <c r="S52" s="2">
        <v>123.968</v>
      </c>
      <c r="T52" s="2">
        <v>0.784508290089862</v>
      </c>
      <c r="U52" s="2">
        <v>194.88300000000001</v>
      </c>
      <c r="V52" s="2">
        <v>0.8917293921160403</v>
      </c>
    </row>
    <row r="53" spans="12:22">
      <c r="L53" s="2">
        <v>1.03783125</v>
      </c>
      <c r="M53" s="2">
        <v>95</v>
      </c>
      <c r="N53" s="2">
        <v>0.49477025450790679</v>
      </c>
      <c r="O53" s="2">
        <v>49</v>
      </c>
      <c r="P53" s="2">
        <v>0.550561797752809</v>
      </c>
      <c r="R53" s="2">
        <v>0.85773999999999995</v>
      </c>
      <c r="S53" s="2">
        <v>121.625</v>
      </c>
      <c r="T53" s="2">
        <v>0.76968105303126177</v>
      </c>
      <c r="U53" s="2">
        <v>197.5</v>
      </c>
      <c r="V53" s="2">
        <v>0.90370404264567938</v>
      </c>
    </row>
    <row r="54" spans="12:22">
      <c r="L54" s="2">
        <v>1.059452734375</v>
      </c>
      <c r="M54" s="2">
        <v>82.875</v>
      </c>
      <c r="N54" s="2">
        <v>0.45413694858213666</v>
      </c>
      <c r="O54" s="2">
        <v>51</v>
      </c>
      <c r="P54" s="2">
        <v>0.5730337078651685</v>
      </c>
      <c r="R54" s="2">
        <v>0.87561</v>
      </c>
      <c r="S54" s="2">
        <v>118.928</v>
      </c>
      <c r="T54" s="2">
        <v>0.75261359321604848</v>
      </c>
      <c r="U54" s="2">
        <v>197.29</v>
      </c>
      <c r="V54" s="2">
        <v>0.90274314214463847</v>
      </c>
    </row>
    <row r="55" spans="12:22">
      <c r="L55" s="2">
        <v>1.08107421875</v>
      </c>
      <c r="M55" s="2">
        <v>76.203000000000003</v>
      </c>
      <c r="N55" s="2">
        <v>0.3961747327762587</v>
      </c>
      <c r="O55" s="2">
        <v>53</v>
      </c>
      <c r="P55" s="2">
        <v>0.5955056179775281</v>
      </c>
      <c r="R55" s="2">
        <v>0.89348000000000005</v>
      </c>
      <c r="S55" s="2">
        <v>115.682</v>
      </c>
      <c r="T55" s="2">
        <v>0.73207188963422343</v>
      </c>
      <c r="U55" s="2">
        <v>194.68600000000001</v>
      </c>
      <c r="V55" s="2">
        <v>0.89082797593173035</v>
      </c>
    </row>
    <row r="56" spans="12:22">
      <c r="L56" s="2">
        <v>1.102695703125</v>
      </c>
      <c r="M56" s="2">
        <v>68.188000000000002</v>
      </c>
      <c r="N56" s="2">
        <v>0.3642799778189954</v>
      </c>
      <c r="O56" s="2">
        <v>55</v>
      </c>
      <c r="P56" s="2">
        <v>0.6179775280898876</v>
      </c>
      <c r="R56" s="2">
        <v>0.91134999999999999</v>
      </c>
      <c r="S56" s="2">
        <v>110.637</v>
      </c>
      <c r="T56" s="2">
        <v>0.70014555119605104</v>
      </c>
      <c r="U56" s="2">
        <v>191.96299999999999</v>
      </c>
      <c r="V56" s="2">
        <v>0.87836829943489902</v>
      </c>
    </row>
    <row r="57" spans="12:22">
      <c r="L57" s="2">
        <v>1.1243171875</v>
      </c>
      <c r="M57" s="2">
        <v>61.344000000000001</v>
      </c>
      <c r="N57" s="2">
        <v>0.32596516052546037</v>
      </c>
      <c r="O57" s="2">
        <v>57.8125</v>
      </c>
      <c r="P57" s="2">
        <v>0.6495786516853933</v>
      </c>
      <c r="R57" s="2">
        <v>0.92922000000000005</v>
      </c>
      <c r="S57" s="2">
        <v>105.80500000000001</v>
      </c>
      <c r="T57" s="2">
        <v>0.66956714339956969</v>
      </c>
      <c r="U57" s="2">
        <v>191.66399999999999</v>
      </c>
      <c r="V57" s="2">
        <v>0.87700016015008353</v>
      </c>
    </row>
    <row r="58" spans="12:22">
      <c r="L58" s="2">
        <v>1.145938671875</v>
      </c>
      <c r="M58" s="2">
        <v>58</v>
      </c>
      <c r="N58" s="2">
        <v>0.29324817867181674</v>
      </c>
      <c r="O58" s="2">
        <v>60.656199999999998</v>
      </c>
      <c r="P58" s="2">
        <v>0.68153033707865163</v>
      </c>
      <c r="R58" s="2">
        <v>0.94708999999999999</v>
      </c>
      <c r="S58" s="2">
        <v>99.036000000000001</v>
      </c>
      <c r="T58" s="2">
        <v>0.62673079357043404</v>
      </c>
      <c r="U58" s="2">
        <v>193.31100000000001</v>
      </c>
      <c r="V58" s="2">
        <v>0.88453636550824777</v>
      </c>
    </row>
    <row r="59" spans="12:22">
      <c r="L59" s="2">
        <v>1.16756015625</v>
      </c>
      <c r="M59" s="2">
        <v>53.719000000000001</v>
      </c>
      <c r="N59" s="2">
        <v>0.27726255808172556</v>
      </c>
      <c r="O59" s="2">
        <v>63.531199999999998</v>
      </c>
      <c r="P59" s="2">
        <v>0.71383370786516853</v>
      </c>
      <c r="R59" s="2">
        <v>0.96496000000000004</v>
      </c>
      <c r="S59" s="2">
        <v>89.674000000000007</v>
      </c>
      <c r="T59" s="2">
        <v>0.5674851284647513</v>
      </c>
      <c r="U59" s="2">
        <v>197.898</v>
      </c>
      <c r="V59" s="2">
        <v>0.90552517788098563</v>
      </c>
    </row>
    <row r="60" spans="12:22">
      <c r="L60" s="2">
        <v>1.189181640625</v>
      </c>
      <c r="M60" s="2">
        <v>50.875</v>
      </c>
      <c r="N60" s="2">
        <v>0.25679771306193472</v>
      </c>
      <c r="O60" s="2">
        <v>67.4375</v>
      </c>
      <c r="P60" s="2">
        <v>0.7577247191011236</v>
      </c>
      <c r="R60" s="2">
        <v>0.98282999999999998</v>
      </c>
      <c r="S60" s="2">
        <v>81</v>
      </c>
      <c r="T60" s="2">
        <v>0.51259334261485889</v>
      </c>
      <c r="U60" s="2">
        <v>203.654</v>
      </c>
      <c r="V60" s="2">
        <v>0.93186300304285163</v>
      </c>
    </row>
    <row r="61" spans="12:22">
      <c r="L61" s="2">
        <v>1.210803125</v>
      </c>
      <c r="M61" s="2">
        <v>48.780999999999999</v>
      </c>
      <c r="N61" s="2">
        <v>0.24320228693806528</v>
      </c>
      <c r="O61" s="2">
        <v>70.5</v>
      </c>
      <c r="P61" s="2">
        <v>0.7921348314606742</v>
      </c>
      <c r="R61" s="2">
        <v>1.0006999999999999</v>
      </c>
      <c r="S61" s="2">
        <v>72.468999999999994</v>
      </c>
      <c r="T61" s="2">
        <v>0.45860650550563214</v>
      </c>
      <c r="U61" s="2">
        <v>210.43799999999999</v>
      </c>
      <c r="V61" s="2">
        <v>0.96290466494314675</v>
      </c>
    </row>
    <row r="62" spans="12:22">
      <c r="L62" s="2">
        <v>1.232424609375</v>
      </c>
      <c r="M62" s="2">
        <v>46.811999999999998</v>
      </c>
      <c r="N62" s="2">
        <v>0.23319215251352851</v>
      </c>
      <c r="O62" s="2">
        <v>74.343800000000002</v>
      </c>
      <c r="P62" s="2">
        <v>0.83532359550561797</v>
      </c>
      <c r="R62" s="2">
        <v>1.01857</v>
      </c>
      <c r="S62" s="2">
        <v>66</v>
      </c>
      <c r="T62" s="2">
        <v>0.41766864953803312</v>
      </c>
      <c r="U62" s="2">
        <v>215.78100000000001</v>
      </c>
      <c r="V62" s="2">
        <v>0.98735271911963218</v>
      </c>
    </row>
    <row r="63" spans="12:22">
      <c r="L63" s="2">
        <v>1.25404609375</v>
      </c>
      <c r="M63" s="2">
        <v>45.921999999999997</v>
      </c>
      <c r="N63" s="2">
        <v>0.22377956670554716</v>
      </c>
      <c r="O63" s="2">
        <v>77.4375</v>
      </c>
      <c r="P63" s="2">
        <v>0.87008426966292129</v>
      </c>
      <c r="R63" s="2">
        <v>1.03644</v>
      </c>
      <c r="S63" s="2">
        <v>61.280999999999999</v>
      </c>
      <c r="T63" s="2">
        <v>0.38780534109606374</v>
      </c>
      <c r="U63" s="2">
        <v>218.54499999999999</v>
      </c>
      <c r="V63" s="2">
        <v>1</v>
      </c>
    </row>
    <row r="64" spans="12:22">
      <c r="L64" s="2">
        <v>1.275667578125</v>
      </c>
      <c r="M64" s="2">
        <v>44.938000000000002</v>
      </c>
      <c r="N64" s="2">
        <v>0.21952502055567241</v>
      </c>
      <c r="O64" s="2">
        <v>81.453100000000006</v>
      </c>
      <c r="P64" s="2">
        <v>0.91520337078651692</v>
      </c>
      <c r="R64" s="2">
        <v>1.0543100000000001</v>
      </c>
      <c r="S64" s="2">
        <v>58.588999999999999</v>
      </c>
      <c r="T64" s="2">
        <v>0.37076952284520942</v>
      </c>
      <c r="U64" s="2">
        <v>218.333</v>
      </c>
      <c r="V64" s="2">
        <v>0.99902994806561585</v>
      </c>
    </row>
    <row r="65" spans="12:22">
      <c r="L65" s="2">
        <v>1.2972890625</v>
      </c>
      <c r="M65" s="2">
        <v>44.905999999999999</v>
      </c>
      <c r="N65" s="2">
        <v>0.21482111784614799</v>
      </c>
      <c r="O65" s="2">
        <v>84.5</v>
      </c>
      <c r="P65" s="2">
        <v>0.949438202247191</v>
      </c>
      <c r="R65" s="2">
        <v>1.0721799999999999</v>
      </c>
      <c r="S65" s="2">
        <v>57.688000000000002</v>
      </c>
      <c r="T65" s="2">
        <v>0.36506771294772811</v>
      </c>
      <c r="U65" s="2">
        <v>213.078</v>
      </c>
      <c r="V65" s="2">
        <v>0.97498455695623332</v>
      </c>
    </row>
    <row r="66" spans="12:22">
      <c r="L66" s="2">
        <v>1.318910546875</v>
      </c>
      <c r="M66" s="2">
        <v>44.938000000000002</v>
      </c>
      <c r="N66" s="2">
        <v>0.21466814540030976</v>
      </c>
      <c r="O66" s="2">
        <v>86.625</v>
      </c>
      <c r="P66" s="2">
        <v>0.973314606741573</v>
      </c>
      <c r="R66" s="2">
        <v>1.09005</v>
      </c>
      <c r="S66" s="2">
        <v>57.753</v>
      </c>
      <c r="T66" s="2">
        <v>0.36547905328439434</v>
      </c>
      <c r="U66" s="2">
        <v>204.14099999999999</v>
      </c>
      <c r="V66" s="2">
        <v>0.93409137706193235</v>
      </c>
    </row>
    <row r="67" spans="12:22">
      <c r="L67" s="2">
        <v>1.34053203125</v>
      </c>
      <c r="M67" s="2">
        <v>45.953000000000003</v>
      </c>
      <c r="N67" s="2">
        <v>0.21482111784614799</v>
      </c>
      <c r="O67" s="2">
        <v>88.718800000000002</v>
      </c>
      <c r="P67" s="2">
        <v>0.99684044943820227</v>
      </c>
      <c r="R67" s="2">
        <v>1.10792</v>
      </c>
      <c r="S67" s="2">
        <v>59.220999999999997</v>
      </c>
      <c r="T67" s="2">
        <v>0.37476901658017969</v>
      </c>
      <c r="U67" s="2">
        <v>191.40799999999999</v>
      </c>
      <c r="V67" s="2">
        <v>0.87582877668214787</v>
      </c>
    </row>
    <row r="68" spans="12:22">
      <c r="L68" s="2">
        <v>1.362153515625</v>
      </c>
      <c r="M68" s="2">
        <v>48</v>
      </c>
      <c r="N68" s="2">
        <v>0.21967321261257819</v>
      </c>
      <c r="O68" s="2">
        <v>88.875</v>
      </c>
      <c r="P68" s="2">
        <v>0.9985955056179775</v>
      </c>
      <c r="R68" s="2">
        <v>1.1257900000000001</v>
      </c>
      <c r="S68" s="2">
        <v>60.468000000000004</v>
      </c>
      <c r="T68" s="2">
        <v>0.38266042273129985</v>
      </c>
      <c r="U68" s="2">
        <v>174.00700000000001</v>
      </c>
      <c r="V68" s="2">
        <v>0.796206730879224</v>
      </c>
    </row>
    <row r="69" spans="12:22">
      <c r="L69" s="2">
        <v>1.383775</v>
      </c>
      <c r="M69" s="2">
        <v>50.078000000000003</v>
      </c>
      <c r="N69" s="2">
        <v>0.2294586687572901</v>
      </c>
      <c r="O69" s="2">
        <v>89</v>
      </c>
      <c r="P69" s="2">
        <v>1</v>
      </c>
      <c r="R69" s="2">
        <v>1.1436599999999999</v>
      </c>
      <c r="S69" s="2">
        <v>62</v>
      </c>
      <c r="T69" s="2">
        <v>0.3923553980508796</v>
      </c>
      <c r="U69" s="2">
        <v>156</v>
      </c>
      <c r="V69" s="2">
        <v>0.7138118007732962</v>
      </c>
    </row>
    <row r="70" spans="12:22">
      <c r="L70" s="2">
        <v>1.405396484375</v>
      </c>
      <c r="M70" s="2">
        <v>53.155999999999999</v>
      </c>
      <c r="N70" s="2">
        <v>0.23939231695890781</v>
      </c>
      <c r="O70" s="2">
        <v>87.109399999999994</v>
      </c>
      <c r="P70" s="2">
        <v>0.97875730337078648</v>
      </c>
      <c r="R70" s="2">
        <v>1.1615200000000001</v>
      </c>
      <c r="S70" s="2">
        <v>62.826999999999998</v>
      </c>
      <c r="T70" s="2">
        <v>0.39758891279584857</v>
      </c>
      <c r="U70" s="2">
        <v>137.47499999999999</v>
      </c>
      <c r="V70" s="2">
        <v>0.62904664943146726</v>
      </c>
    </row>
    <row r="71" spans="12:22">
      <c r="L71" s="2">
        <v>1.42701796875</v>
      </c>
      <c r="M71" s="2">
        <v>56.234000000000002</v>
      </c>
      <c r="N71" s="2">
        <v>0.254106354092969</v>
      </c>
      <c r="O71" s="2">
        <v>84.218800000000002</v>
      </c>
      <c r="P71" s="2">
        <v>0.94627865168539327</v>
      </c>
      <c r="R71" s="2">
        <v>1.1793899999999999</v>
      </c>
      <c r="S71" s="2">
        <v>63.811999999999998</v>
      </c>
      <c r="T71" s="2">
        <v>0.40382230097456012</v>
      </c>
      <c r="U71" s="2">
        <v>124.621</v>
      </c>
      <c r="V71" s="2">
        <v>0.57023038733441622</v>
      </c>
    </row>
    <row r="72" spans="12:22">
      <c r="L72" s="2">
        <v>1.448639453125</v>
      </c>
      <c r="M72" s="2">
        <v>59.375</v>
      </c>
      <c r="N72" s="2">
        <v>0.26882039122703028</v>
      </c>
      <c r="O72" s="2">
        <v>80.328100000000006</v>
      </c>
      <c r="P72" s="2">
        <v>0.90256292134831473</v>
      </c>
      <c r="R72" s="2">
        <v>1.19726</v>
      </c>
      <c r="S72" s="2">
        <v>66.043000000000006</v>
      </c>
      <c r="T72" s="2">
        <v>0.41794076699152005</v>
      </c>
      <c r="U72" s="2">
        <v>115.92</v>
      </c>
      <c r="V72" s="2">
        <v>0.53041707657461856</v>
      </c>
    </row>
    <row r="73" spans="12:22">
      <c r="L73" s="2">
        <v>1.4702609375</v>
      </c>
      <c r="M73" s="2">
        <v>64.468999999999994</v>
      </c>
      <c r="N73" s="2">
        <v>0.28383559286383542</v>
      </c>
      <c r="O73" s="2">
        <v>75.4375</v>
      </c>
      <c r="P73" s="2">
        <v>0.8476123595505618</v>
      </c>
      <c r="R73" s="2">
        <v>1.21513</v>
      </c>
      <c r="S73" s="2">
        <v>68.664000000000001</v>
      </c>
      <c r="T73" s="2">
        <v>0.43452727502847738</v>
      </c>
      <c r="U73" s="2">
        <v>112.60899999999999</v>
      </c>
      <c r="V73" s="2">
        <v>0.51526687867487242</v>
      </c>
    </row>
    <row r="74" spans="12:22">
      <c r="L74" s="2">
        <v>1.491882421875</v>
      </c>
      <c r="M74" s="2">
        <v>67.468999999999994</v>
      </c>
      <c r="N74" s="2">
        <v>0.30818689408570282</v>
      </c>
      <c r="O74" s="2">
        <v>70.468800000000002</v>
      </c>
      <c r="P74" s="2">
        <v>0.79178426966292137</v>
      </c>
      <c r="R74" s="2">
        <v>1.2330000000000001</v>
      </c>
      <c r="S74" s="2">
        <v>72.885999999999996</v>
      </c>
      <c r="T74" s="2">
        <v>0.46124541197316787</v>
      </c>
      <c r="U74" s="2">
        <v>112.339</v>
      </c>
      <c r="V74" s="2">
        <v>0.51403143517353411</v>
      </c>
    </row>
    <row r="75" spans="12:22">
      <c r="L75" s="2">
        <v>1.51350390625</v>
      </c>
      <c r="M75" s="2">
        <v>68.875</v>
      </c>
      <c r="N75" s="2">
        <v>0.32252806088303343</v>
      </c>
      <c r="O75" s="2">
        <v>65.468800000000002</v>
      </c>
      <c r="P75" s="2">
        <v>0.73560449438202247</v>
      </c>
      <c r="R75" s="2">
        <v>1.2508699999999999</v>
      </c>
      <c r="S75" s="2">
        <v>77.947000000000003</v>
      </c>
      <c r="T75" s="2">
        <v>0.49327300341728891</v>
      </c>
      <c r="U75" s="2">
        <v>112.90600000000001</v>
      </c>
      <c r="V75" s="2">
        <v>0.51662586652634479</v>
      </c>
    </row>
    <row r="76" spans="12:22">
      <c r="L76" s="2">
        <v>1.535125390625</v>
      </c>
      <c r="M76" s="2">
        <v>73</v>
      </c>
      <c r="N76" s="2">
        <v>0.32924928772204909</v>
      </c>
      <c r="O76" s="2">
        <v>59.4375</v>
      </c>
      <c r="P76" s="2">
        <v>0.6678370786516854</v>
      </c>
      <c r="R76" s="2">
        <v>1.26874</v>
      </c>
      <c r="S76" s="2">
        <v>84.14</v>
      </c>
      <c r="T76" s="2">
        <v>0.53246424503227441</v>
      </c>
      <c r="U76" s="2">
        <v>113.155</v>
      </c>
      <c r="V76" s="2">
        <v>0.51776521997757907</v>
      </c>
    </row>
    <row r="77" spans="12:22">
      <c r="L77" s="2">
        <v>1.556746875</v>
      </c>
      <c r="M77" s="2">
        <v>73.406000000000006</v>
      </c>
      <c r="N77" s="2">
        <v>0.34896839206837871</v>
      </c>
      <c r="O77" s="2">
        <v>53.5</v>
      </c>
      <c r="P77" s="2">
        <v>0.601123595505618</v>
      </c>
      <c r="R77" s="2">
        <v>1.28661</v>
      </c>
      <c r="S77" s="2">
        <v>92.188000000000002</v>
      </c>
      <c r="T77" s="2">
        <v>0.5833945070244273</v>
      </c>
      <c r="U77" s="2">
        <v>109.938</v>
      </c>
      <c r="V77" s="2">
        <v>0.50304513944496565</v>
      </c>
    </row>
    <row r="78" spans="12:22">
      <c r="L78" s="2">
        <v>1.578368359375</v>
      </c>
      <c r="M78" s="2">
        <v>74.561999999999998</v>
      </c>
      <c r="N78" s="2">
        <v>0.35090922997495083</v>
      </c>
      <c r="O78" s="2">
        <v>47.5625</v>
      </c>
      <c r="P78" s="2">
        <v>0.5344101123595506</v>
      </c>
      <c r="R78" s="2">
        <v>1.3044800000000001</v>
      </c>
      <c r="S78" s="2">
        <v>100.28</v>
      </c>
      <c r="T78" s="2">
        <v>0.6346032147829388</v>
      </c>
      <c r="U78" s="2">
        <v>102.907</v>
      </c>
      <c r="V78" s="2">
        <v>0.47087327552677938</v>
      </c>
    </row>
    <row r="79" spans="12:22">
      <c r="L79" s="2">
        <v>1.59998984375</v>
      </c>
      <c r="M79" s="2">
        <v>77.031000000000006</v>
      </c>
      <c r="N79" s="2">
        <v>0.35643535958085548</v>
      </c>
      <c r="O79" s="2">
        <v>42.468800000000002</v>
      </c>
      <c r="P79" s="2">
        <v>0.47717752808988767</v>
      </c>
      <c r="R79" s="2">
        <v>1.3223499999999999</v>
      </c>
      <c r="S79" s="2">
        <v>108.371</v>
      </c>
      <c r="T79" s="2">
        <v>0.68580559422857856</v>
      </c>
      <c r="U79" s="2">
        <v>90.370999999999995</v>
      </c>
      <c r="V79" s="2">
        <v>0.41351209133130479</v>
      </c>
    </row>
    <row r="80" spans="12:22">
      <c r="L80" s="2">
        <v>1.621611328125</v>
      </c>
      <c r="M80" s="2">
        <v>76.688000000000002</v>
      </c>
      <c r="N80" s="2">
        <v>0.36823813985505865</v>
      </c>
      <c r="O80" s="2">
        <v>37.515599999999999</v>
      </c>
      <c r="P80" s="2">
        <v>0.42152359550561797</v>
      </c>
      <c r="R80" s="2">
        <v>1.34022</v>
      </c>
      <c r="S80" s="2">
        <v>114.819</v>
      </c>
      <c r="T80" s="2">
        <v>0.72661055562587007</v>
      </c>
      <c r="U80" s="2">
        <v>76.319000000000003</v>
      </c>
      <c r="V80" s="2">
        <v>0.34921412066164864</v>
      </c>
    </row>
    <row r="81" spans="12:22">
      <c r="L81" s="2">
        <v>1.6432328125</v>
      </c>
      <c r="M81" s="2">
        <v>76.421999999999997</v>
      </c>
      <c r="N81" s="2">
        <v>0.36659846645123051</v>
      </c>
      <c r="O81" s="2">
        <v>33.375</v>
      </c>
      <c r="P81" s="2">
        <v>0.375</v>
      </c>
      <c r="R81" s="2">
        <v>1.35809</v>
      </c>
      <c r="S81" s="2">
        <v>121</v>
      </c>
      <c r="T81" s="2">
        <v>0.7657258574863941</v>
      </c>
      <c r="U81" s="2">
        <v>60.414000000000001</v>
      </c>
      <c r="V81" s="2">
        <v>0.27643734699947381</v>
      </c>
    </row>
    <row r="82" spans="12:22">
      <c r="L82" s="2">
        <v>1.664854296875</v>
      </c>
      <c r="M82" s="2">
        <v>76.531000000000006</v>
      </c>
      <c r="N82" s="2">
        <v>0.3653268829952005</v>
      </c>
      <c r="O82" s="2">
        <v>29.406199999999998</v>
      </c>
      <c r="P82" s="2">
        <v>0.33040674157303368</v>
      </c>
      <c r="R82" s="2">
        <v>1.3759600000000001</v>
      </c>
      <c r="S82" s="2">
        <v>125.15600000000001</v>
      </c>
      <c r="T82" s="2">
        <v>0.79202632578154664</v>
      </c>
      <c r="U82" s="2">
        <v>46.244999999999997</v>
      </c>
      <c r="V82" s="2">
        <v>0.21160401747923768</v>
      </c>
    </row>
    <row r="83" spans="12:22">
      <c r="L83" s="2">
        <v>1.68647578125</v>
      </c>
      <c r="M83" s="2">
        <v>77.875</v>
      </c>
      <c r="N83" s="2">
        <v>0.36584794538883686</v>
      </c>
      <c r="O83" s="2">
        <v>26.218800000000002</v>
      </c>
      <c r="P83" s="2">
        <v>0.29459325842696632</v>
      </c>
      <c r="R83" s="2">
        <v>1.3938299999999999</v>
      </c>
      <c r="S83" s="2">
        <v>126.252</v>
      </c>
      <c r="T83" s="2">
        <v>0.79896215668902659</v>
      </c>
      <c r="U83" s="2">
        <v>34.308999999999997</v>
      </c>
      <c r="V83" s="2">
        <v>0.15698826328673729</v>
      </c>
    </row>
    <row r="84" spans="12:22">
      <c r="L84" s="2">
        <v>1.708097265625</v>
      </c>
      <c r="M84" s="2">
        <v>79.25</v>
      </c>
      <c r="N84" s="2">
        <v>0.37227278811404096</v>
      </c>
      <c r="O84" s="2">
        <v>23.234400000000001</v>
      </c>
      <c r="P84" s="2">
        <v>0.26106067415730339</v>
      </c>
      <c r="R84" s="2">
        <v>1.4117</v>
      </c>
      <c r="S84" s="2">
        <v>124.5</v>
      </c>
      <c r="T84" s="2">
        <v>0.78787495253765338</v>
      </c>
      <c r="U84" s="2">
        <v>26.78</v>
      </c>
      <c r="V84" s="2">
        <v>0.12253769246608251</v>
      </c>
    </row>
    <row r="85" spans="12:22">
      <c r="L85" s="2">
        <v>1.72971875</v>
      </c>
      <c r="M85" s="2">
        <v>80.391000000000005</v>
      </c>
      <c r="N85" s="2">
        <v>0.37884582289615087</v>
      </c>
      <c r="O85" s="2">
        <v>21.25</v>
      </c>
      <c r="P85" s="2">
        <v>0.23876404494382023</v>
      </c>
      <c r="R85" s="2">
        <v>1.42957</v>
      </c>
      <c r="S85" s="2">
        <v>121.25</v>
      </c>
      <c r="T85" s="2">
        <v>0.76730793570434119</v>
      </c>
      <c r="U85" s="2">
        <v>22.875</v>
      </c>
      <c r="V85" s="2">
        <v>0.10466951886339199</v>
      </c>
    </row>
    <row r="86" spans="12:22">
      <c r="L86" s="2">
        <v>1.751340234375</v>
      </c>
      <c r="M86" s="2">
        <v>82.25</v>
      </c>
      <c r="N86" s="2">
        <v>0.38430024666806895</v>
      </c>
      <c r="O86" s="2">
        <v>20.265599999999999</v>
      </c>
      <c r="P86" s="2">
        <v>0.22770337078651684</v>
      </c>
      <c r="R86" s="2">
        <v>1.4474400000000001</v>
      </c>
      <c r="S86" s="2">
        <v>115.893</v>
      </c>
      <c r="T86" s="2">
        <v>0.73340716365017078</v>
      </c>
      <c r="U86" s="2">
        <v>22.959</v>
      </c>
      <c r="V86" s="2">
        <v>0.10505387906380838</v>
      </c>
    </row>
    <row r="87" spans="12:22">
      <c r="L87" s="2">
        <v>1.77296171875</v>
      </c>
      <c r="M87" s="2">
        <v>85.671999999999997</v>
      </c>
      <c r="N87" s="2">
        <v>0.39318698969348148</v>
      </c>
      <c r="O87" s="2">
        <v>19.281199999999998</v>
      </c>
      <c r="P87" s="2">
        <v>0.21664269662921345</v>
      </c>
      <c r="R87" s="2">
        <v>1.4653099999999999</v>
      </c>
      <c r="S87" s="2">
        <v>108.473</v>
      </c>
      <c r="T87" s="2">
        <v>0.68645108214150108</v>
      </c>
      <c r="U87" s="2">
        <v>27.59</v>
      </c>
      <c r="V87" s="2">
        <v>0.12624402297009771</v>
      </c>
    </row>
    <row r="88" spans="12:22">
      <c r="L88" s="2">
        <v>1.794583203125</v>
      </c>
      <c r="M88" s="2">
        <v>89.5</v>
      </c>
      <c r="N88" s="2">
        <v>0.40954548062030327</v>
      </c>
      <c r="O88" s="2">
        <v>18.593800000000002</v>
      </c>
      <c r="P88" s="2">
        <v>0.20891910112359552</v>
      </c>
      <c r="R88" s="2">
        <v>1.4831799999999999</v>
      </c>
      <c r="S88" s="2">
        <v>100.86799999999999</v>
      </c>
      <c r="T88" s="2">
        <v>0.63832426275155041</v>
      </c>
      <c r="U88" s="2">
        <v>36.366</v>
      </c>
      <c r="V88" s="2">
        <v>0.16640051248026724</v>
      </c>
    </row>
    <row r="89" spans="12:22">
      <c r="L89" s="2">
        <v>1.8162046875</v>
      </c>
      <c r="M89" s="2">
        <v>94.608999999999995</v>
      </c>
      <c r="N89" s="2">
        <v>0.42784480945369718</v>
      </c>
      <c r="O89" s="2">
        <v>18.3125</v>
      </c>
      <c r="P89" s="2">
        <v>0.20575842696629212</v>
      </c>
      <c r="R89" s="2">
        <v>1.50105</v>
      </c>
      <c r="S89" s="2">
        <v>90.944999999999993</v>
      </c>
      <c r="T89" s="2">
        <v>0.57552841412479427</v>
      </c>
      <c r="U89" s="2">
        <v>50.976999999999997</v>
      </c>
      <c r="V89" s="2">
        <v>0.23325630876936099</v>
      </c>
    </row>
    <row r="90" spans="12:22">
      <c r="L90" s="2">
        <v>1.837826171875</v>
      </c>
      <c r="M90" s="2">
        <v>100.40600000000001</v>
      </c>
      <c r="N90" s="2">
        <v>0.45226781650955122</v>
      </c>
      <c r="O90" s="2">
        <v>17.656199999999998</v>
      </c>
      <c r="P90" s="2">
        <v>0.19838426966292133</v>
      </c>
      <c r="R90" s="2">
        <v>1.51892</v>
      </c>
      <c r="S90" s="2">
        <v>82.680999999999997</v>
      </c>
      <c r="T90" s="2">
        <v>0.52323123655233506</v>
      </c>
      <c r="U90" s="2">
        <v>67.213999999999999</v>
      </c>
      <c r="V90" s="2">
        <v>0.30755222036651492</v>
      </c>
    </row>
    <row r="91" spans="12:22">
      <c r="L91" s="2">
        <v>1.85944765625</v>
      </c>
      <c r="M91" s="2">
        <v>106.953</v>
      </c>
      <c r="N91" s="2">
        <v>0.47997973115092651</v>
      </c>
      <c r="O91" s="2">
        <v>17.343800000000002</v>
      </c>
      <c r="P91" s="2">
        <v>0.19487415730337079</v>
      </c>
      <c r="R91" s="2">
        <v>1.5367900000000001</v>
      </c>
      <c r="S91" s="2">
        <v>75.093999999999994</v>
      </c>
      <c r="T91" s="2">
        <v>0.47521832679407661</v>
      </c>
      <c r="U91" s="2">
        <v>88.688000000000002</v>
      </c>
      <c r="V91" s="2">
        <v>0.40581116017296215</v>
      </c>
    </row>
    <row r="92" spans="12:22">
      <c r="L92" s="2">
        <v>1.881069140625</v>
      </c>
      <c r="M92" s="2">
        <v>113.75</v>
      </c>
      <c r="N92" s="2">
        <v>0.51127693749163439</v>
      </c>
      <c r="O92" s="2">
        <v>17.359400000000001</v>
      </c>
      <c r="P92" s="2">
        <v>0.19504943820224721</v>
      </c>
      <c r="R92" s="2">
        <v>1.5546599999999999</v>
      </c>
      <c r="S92" s="2">
        <v>67.484999999999999</v>
      </c>
      <c r="T92" s="2">
        <v>0.42706619415263886</v>
      </c>
      <c r="U92" s="2">
        <v>109.625</v>
      </c>
      <c r="V92" s="2">
        <v>0.5016129401267474</v>
      </c>
    </row>
    <row r="93" spans="12:22">
      <c r="L93" s="2">
        <v>1.902690625</v>
      </c>
      <c r="M93" s="2">
        <v>123.51600000000001</v>
      </c>
      <c r="N93" s="2">
        <v>0.5437692410654531</v>
      </c>
      <c r="O93" s="2">
        <v>18.375</v>
      </c>
      <c r="P93" s="2">
        <v>0.20646067415730338</v>
      </c>
      <c r="R93" s="2">
        <v>1.57253</v>
      </c>
      <c r="S93" s="2">
        <v>60.75</v>
      </c>
      <c r="T93" s="2">
        <v>0.38444500696114414</v>
      </c>
      <c r="U93" s="2">
        <v>127.84399999999999</v>
      </c>
      <c r="V93" s="2">
        <v>0.58497792216705946</v>
      </c>
    </row>
    <row r="94" spans="12:22">
      <c r="L94" s="2">
        <v>1.924312109375</v>
      </c>
      <c r="M94" s="2">
        <v>133.28100000000001</v>
      </c>
      <c r="N94" s="2">
        <v>0.59045451937969684</v>
      </c>
      <c r="O94" s="2">
        <v>19.390599999999999</v>
      </c>
      <c r="P94" s="2">
        <v>0.21787191011235954</v>
      </c>
      <c r="R94" s="2">
        <v>1.5904</v>
      </c>
      <c r="S94" s="2">
        <v>54.938000000000002</v>
      </c>
      <c r="T94" s="2">
        <v>0.3476648525503101</v>
      </c>
      <c r="U94" s="2">
        <v>140.048</v>
      </c>
      <c r="V94" s="2">
        <v>0.64081996842755506</v>
      </c>
    </row>
    <row r="95" spans="12:22">
      <c r="L95" s="2">
        <v>1.94593359375</v>
      </c>
      <c r="M95" s="2">
        <v>144.797</v>
      </c>
      <c r="N95" s="2">
        <v>0.63713501730500799</v>
      </c>
      <c r="O95" s="2">
        <v>20</v>
      </c>
      <c r="P95" s="2">
        <v>0.2247191011235955</v>
      </c>
      <c r="R95" s="2">
        <v>1.6082700000000001</v>
      </c>
      <c r="S95" s="2">
        <v>50.518000000000001</v>
      </c>
      <c r="T95" s="2">
        <v>0.31969370965700544</v>
      </c>
      <c r="U95" s="2">
        <v>145.316</v>
      </c>
      <c r="V95" s="2">
        <v>0.66492484385366868</v>
      </c>
    </row>
    <row r="96" spans="12:22">
      <c r="L96" s="2">
        <v>1.967555078125</v>
      </c>
      <c r="M96" s="2">
        <v>155.375</v>
      </c>
      <c r="N96" s="2">
        <v>0.69218597625102785</v>
      </c>
      <c r="O96" s="2">
        <v>20.421900000000001</v>
      </c>
      <c r="P96" s="2">
        <v>0.22945955056179776</v>
      </c>
      <c r="R96" s="2">
        <v>1.6261300000000001</v>
      </c>
      <c r="S96" s="2">
        <v>47.036000000000001</v>
      </c>
      <c r="T96" s="2">
        <v>0.29765852423743827</v>
      </c>
      <c r="U96" s="2">
        <v>141.34100000000001</v>
      </c>
      <c r="V96" s="2">
        <v>0.64673637008396445</v>
      </c>
    </row>
    <row r="97" spans="12:22">
      <c r="L97" s="2">
        <v>1.9891765625</v>
      </c>
      <c r="M97" s="2">
        <v>165.53100000000001</v>
      </c>
      <c r="N97" s="2">
        <v>0.74275293037841561</v>
      </c>
      <c r="O97" s="2">
        <v>21</v>
      </c>
      <c r="P97" s="2">
        <v>0.23595505617977527</v>
      </c>
      <c r="R97" s="2">
        <v>1.6439999999999999</v>
      </c>
      <c r="S97" s="2">
        <v>43.116999999999997</v>
      </c>
      <c r="T97" s="2">
        <v>0.27285786609289958</v>
      </c>
      <c r="U97" s="2">
        <v>130.26599999999999</v>
      </c>
      <c r="V97" s="2">
        <v>0.59606030794573195</v>
      </c>
    </row>
    <row r="98" spans="12:22">
      <c r="L98" s="2">
        <v>2.0107980468750002</v>
      </c>
      <c r="M98" s="2">
        <v>176.28100000000001</v>
      </c>
      <c r="N98" s="2">
        <v>0.7913025603763123</v>
      </c>
      <c r="O98" s="2">
        <v>20.453099999999999</v>
      </c>
      <c r="P98" s="2">
        <v>0.22981011235955054</v>
      </c>
      <c r="R98" s="2">
        <v>1.66187</v>
      </c>
      <c r="S98" s="2">
        <v>39.700000000000003</v>
      </c>
      <c r="T98" s="2">
        <v>0.25123402100999875</v>
      </c>
      <c r="U98" s="2">
        <v>113.465</v>
      </c>
      <c r="V98" s="2">
        <v>0.51918369214578242</v>
      </c>
    </row>
    <row r="99" spans="12:22">
      <c r="L99" s="2">
        <v>2.03241953125</v>
      </c>
      <c r="M99" s="2">
        <v>185.39099999999999</v>
      </c>
      <c r="N99" s="2">
        <v>0.84269174140008041</v>
      </c>
      <c r="O99" s="2">
        <v>20.468800000000002</v>
      </c>
      <c r="P99" s="2">
        <v>0.22998651685393259</v>
      </c>
      <c r="R99" s="2">
        <v>1.67974</v>
      </c>
      <c r="S99" s="2">
        <v>36.688000000000002</v>
      </c>
      <c r="T99" s="2">
        <v>0.23217314264017214</v>
      </c>
      <c r="U99" s="2">
        <v>92.471000000000004</v>
      </c>
      <c r="V99" s="2">
        <v>0.42312109634171458</v>
      </c>
    </row>
    <row r="100" spans="12:22">
      <c r="L100" s="2">
        <v>2.0540410156249997</v>
      </c>
      <c r="M100" s="2">
        <v>193.5</v>
      </c>
      <c r="N100" s="2">
        <v>0.88624108457464101</v>
      </c>
      <c r="O100" s="2">
        <v>20.484400000000001</v>
      </c>
      <c r="P100" s="2">
        <v>0.23016179775280901</v>
      </c>
      <c r="R100" s="2">
        <v>1.6976100000000001</v>
      </c>
      <c r="S100" s="2">
        <v>33.756999999999998</v>
      </c>
      <c r="T100" s="2">
        <v>0.21362485761296035</v>
      </c>
      <c r="U100" s="2">
        <v>72.914000000000001</v>
      </c>
      <c r="V100" s="2">
        <v>0.33363380539477</v>
      </c>
    </row>
    <row r="101" spans="12:22">
      <c r="L101" s="2">
        <v>2.0756625</v>
      </c>
      <c r="M101" s="2">
        <v>201.09399999999999</v>
      </c>
      <c r="N101" s="2">
        <v>0.92500525842782577</v>
      </c>
      <c r="O101" s="2">
        <v>20.5</v>
      </c>
      <c r="P101" s="2">
        <v>0.2303370786516854</v>
      </c>
      <c r="R101" s="2">
        <v>1.7154799999999999</v>
      </c>
      <c r="S101" s="2">
        <v>30.5</v>
      </c>
      <c r="T101" s="2">
        <v>0.19301354258954562</v>
      </c>
      <c r="U101" s="2">
        <v>54.5</v>
      </c>
      <c r="V101" s="2">
        <v>0.24937655860349128</v>
      </c>
    </row>
    <row r="102" spans="12:22">
      <c r="L102" s="2">
        <v>2.0972839843750002</v>
      </c>
      <c r="M102" s="2">
        <v>206.06200000000001</v>
      </c>
      <c r="N102" s="2">
        <v>0.96130753198080199</v>
      </c>
      <c r="O102" s="2">
        <v>20.546900000000001</v>
      </c>
      <c r="P102" s="2">
        <v>0.23086404494382023</v>
      </c>
      <c r="R102" s="2">
        <v>1.7333499999999999</v>
      </c>
      <c r="S102" s="2">
        <v>28.149000000000001</v>
      </c>
      <c r="T102" s="2">
        <v>0.17813567902797114</v>
      </c>
      <c r="U102" s="2">
        <v>40.475999999999999</v>
      </c>
      <c r="V102" s="2">
        <v>0.1852067080006406</v>
      </c>
    </row>
    <row r="103" spans="12:22">
      <c r="L103" s="2">
        <v>2.11890546875</v>
      </c>
      <c r="M103" s="2">
        <v>209.18799999999999</v>
      </c>
      <c r="N103" s="2">
        <v>0.9850565041971816</v>
      </c>
      <c r="O103" s="2">
        <v>20.593800000000002</v>
      </c>
      <c r="P103" s="2">
        <v>0.23139101123595507</v>
      </c>
      <c r="R103" s="2">
        <v>1.75122</v>
      </c>
      <c r="S103" s="2">
        <v>24.779</v>
      </c>
      <c r="T103" s="2">
        <v>0.1568092646500443</v>
      </c>
      <c r="U103" s="2">
        <v>30.402000000000001</v>
      </c>
      <c r="V103" s="2">
        <v>0.13911093825070353</v>
      </c>
    </row>
    <row r="104" spans="12:22">
      <c r="L104" s="2">
        <v>2.1405269531249997</v>
      </c>
      <c r="M104" s="2">
        <v>209.125</v>
      </c>
      <c r="N104" s="2">
        <v>1</v>
      </c>
      <c r="O104" s="2">
        <v>20.1875</v>
      </c>
      <c r="P104" s="2">
        <v>0.22682584269662923</v>
      </c>
      <c r="R104" s="2">
        <v>1.7690900000000001</v>
      </c>
      <c r="S104" s="2">
        <v>22.571000000000002</v>
      </c>
      <c r="T104" s="2">
        <v>0.14283634982913554</v>
      </c>
      <c r="U104" s="2">
        <v>23.753</v>
      </c>
      <c r="V104" s="2">
        <v>0.10868699810107758</v>
      </c>
    </row>
    <row r="105" spans="12:22">
      <c r="L105" s="2">
        <v>2.1621484375</v>
      </c>
      <c r="M105" s="2">
        <v>208.73400000000001</v>
      </c>
      <c r="N105" s="2">
        <v>0.99969883549725613</v>
      </c>
      <c r="O105" s="2">
        <v>20.25</v>
      </c>
      <c r="P105" s="2">
        <v>0.22752808988764045</v>
      </c>
      <c r="R105" s="2">
        <v>1.7869600000000001</v>
      </c>
      <c r="S105" s="2">
        <v>20.062000000000001</v>
      </c>
      <c r="T105" s="2">
        <v>0.12695861283381851</v>
      </c>
      <c r="U105" s="2">
        <v>20.312000000000001</v>
      </c>
      <c r="V105" s="2">
        <v>9.2941957034020459E-2</v>
      </c>
    </row>
    <row r="106" spans="12:22">
      <c r="L106" s="2">
        <v>2.1837699218750002</v>
      </c>
      <c r="M106" s="2">
        <v>204.59399999999999</v>
      </c>
      <c r="N106" s="2">
        <v>0.9978297034246707</v>
      </c>
      <c r="O106" s="2">
        <v>20.3125</v>
      </c>
      <c r="P106" s="2">
        <v>0.22823033707865167</v>
      </c>
      <c r="R106" s="2">
        <v>1.8048299999999999</v>
      </c>
      <c r="S106" s="2">
        <v>17.911000000000001</v>
      </c>
      <c r="T106" s="2">
        <v>0.1133464118466017</v>
      </c>
      <c r="U106" s="2">
        <v>18.663</v>
      </c>
      <c r="V106" s="2">
        <v>8.5396600242512985E-2</v>
      </c>
    </row>
    <row r="107" spans="12:22">
      <c r="L107" s="2">
        <v>2.20539140625</v>
      </c>
      <c r="M107" s="2">
        <v>199.39099999999999</v>
      </c>
      <c r="N107" s="2">
        <v>0.97803889324435433</v>
      </c>
      <c r="O107" s="2">
        <v>20.375</v>
      </c>
      <c r="P107" s="2">
        <v>0.22893258426966293</v>
      </c>
      <c r="R107" s="2">
        <v>1.8227</v>
      </c>
      <c r="S107" s="2">
        <v>15.736000000000001</v>
      </c>
      <c r="T107" s="2">
        <v>9.9582331350461961E-2</v>
      </c>
      <c r="U107" s="2">
        <v>18.670000000000002</v>
      </c>
      <c r="V107" s="2">
        <v>8.5428630259214364E-2</v>
      </c>
    </row>
    <row r="108" spans="12:22">
      <c r="L108" s="2">
        <v>2.2270128906249997</v>
      </c>
      <c r="M108" s="2">
        <v>191</v>
      </c>
      <c r="N108" s="2">
        <v>0.95316652962885062</v>
      </c>
      <c r="O108" s="2">
        <v>19.828099999999999</v>
      </c>
      <c r="P108" s="2">
        <v>0.22278764044943819</v>
      </c>
      <c r="R108" s="2">
        <v>1.84057</v>
      </c>
      <c r="S108" s="2">
        <v>13.61</v>
      </c>
      <c r="T108" s="2">
        <v>8.6128338185039857E-2</v>
      </c>
      <c r="U108" s="2">
        <v>19.469000000000001</v>
      </c>
      <c r="V108" s="2">
        <v>8.9084627879841685E-2</v>
      </c>
    </row>
    <row r="109" spans="12:22">
      <c r="L109" s="2">
        <v>2.248634375</v>
      </c>
      <c r="M109" s="2">
        <v>181</v>
      </c>
      <c r="N109" s="2">
        <v>0.9130542860967169</v>
      </c>
      <c r="O109" s="2">
        <v>19.875</v>
      </c>
      <c r="P109" s="2">
        <v>0.22331460674157302</v>
      </c>
      <c r="R109" s="2">
        <v>1.8584400000000001</v>
      </c>
      <c r="S109" s="2">
        <v>11.718999999999999</v>
      </c>
      <c r="T109" s="2">
        <v>7.416149854448803E-2</v>
      </c>
      <c r="U109" s="2">
        <v>20.280999999999999</v>
      </c>
      <c r="V109" s="2">
        <v>9.2800109817200119E-2</v>
      </c>
    </row>
    <row r="110" spans="12:22">
      <c r="L110" s="2">
        <v>2.2702558593750002</v>
      </c>
      <c r="M110" s="2">
        <v>168.68799999999999</v>
      </c>
      <c r="N110" s="2">
        <v>0.86525039677228144</v>
      </c>
      <c r="O110" s="2">
        <v>19.921900000000001</v>
      </c>
      <c r="P110" s="2">
        <v>0.22384157303370789</v>
      </c>
      <c r="R110" s="2">
        <v>1.8763099999999999</v>
      </c>
      <c r="S110" s="2">
        <v>10.688000000000001</v>
      </c>
      <c r="T110" s="2">
        <v>6.7637007973674224E-2</v>
      </c>
      <c r="U110" s="2">
        <v>20.984999999999999</v>
      </c>
      <c r="V110" s="2">
        <v>9.6021414354023199E-2</v>
      </c>
    </row>
    <row r="111" spans="12:22">
      <c r="L111" s="2">
        <v>2.29187734375</v>
      </c>
      <c r="M111" s="2">
        <v>156.328</v>
      </c>
      <c r="N111" s="2">
        <v>0.80639424823603645</v>
      </c>
      <c r="O111" s="2">
        <v>20.3125</v>
      </c>
      <c r="P111" s="2">
        <v>0.22823033707865167</v>
      </c>
      <c r="R111" s="2">
        <v>1.89418</v>
      </c>
      <c r="S111" s="2">
        <v>8.9380000000000006</v>
      </c>
      <c r="T111" s="2">
        <v>5.6562460448044555E-2</v>
      </c>
      <c r="U111" s="2">
        <v>21.030999999999999</v>
      </c>
      <c r="V111" s="2">
        <v>9.6231897320917886E-2</v>
      </c>
    </row>
    <row r="112" spans="12:22">
      <c r="L112" s="2">
        <v>2.3134988281249997</v>
      </c>
      <c r="M112" s="2">
        <v>143</v>
      </c>
      <c r="N112" s="2">
        <v>0.74730864103103434</v>
      </c>
      <c r="O112" s="2">
        <v>22.015599999999999</v>
      </c>
      <c r="P112" s="2">
        <v>0.24736629213483144</v>
      </c>
      <c r="R112" s="2">
        <v>1.91205</v>
      </c>
      <c r="S112" s="2">
        <v>8.0310000000000006</v>
      </c>
      <c r="T112" s="2">
        <v>5.0822680673332489E-2</v>
      </c>
      <c r="U112" s="2">
        <v>20.347999999999999</v>
      </c>
      <c r="V112" s="2">
        <v>9.3106682834198901E-2</v>
      </c>
    </row>
    <row r="113" spans="12:22">
      <c r="L113" s="2">
        <v>2.3351203125</v>
      </c>
      <c r="M113" s="2">
        <v>128.40600000000001</v>
      </c>
      <c r="N113" s="2">
        <v>0.68359561733942675</v>
      </c>
      <c r="O113" s="2">
        <v>23.0625</v>
      </c>
      <c r="P113" s="2">
        <v>0.25912921348314605</v>
      </c>
      <c r="R113" s="2">
        <v>1.9299200000000001</v>
      </c>
      <c r="S113" s="2">
        <v>7.125</v>
      </c>
      <c r="T113" s="2">
        <v>4.5089229211492214E-2</v>
      </c>
      <c r="U113" s="2">
        <v>19.375</v>
      </c>
      <c r="V113" s="2">
        <v>8.8654510512709062E-2</v>
      </c>
    </row>
    <row r="114" spans="12:22">
      <c r="L114" s="2">
        <v>2.3567417968750002</v>
      </c>
      <c r="M114" s="2">
        <v>114.15600000000001</v>
      </c>
      <c r="N114" s="2">
        <v>0.61383062125934573</v>
      </c>
      <c r="O114" s="2">
        <v>25.109400000000001</v>
      </c>
      <c r="P114" s="2">
        <v>0.28212808988764043</v>
      </c>
      <c r="R114" s="2">
        <v>1.9477899999999999</v>
      </c>
      <c r="S114" s="2">
        <v>6.2190000000000003</v>
      </c>
      <c r="T114" s="2">
        <v>3.9355777749651939E-2</v>
      </c>
      <c r="U114" s="2">
        <v>18.405999999999999</v>
      </c>
      <c r="V114" s="2">
        <v>8.4220641057905693E-2</v>
      </c>
    </row>
    <row r="115" spans="12:22">
      <c r="L115" s="2">
        <v>2.37836328125</v>
      </c>
      <c r="M115" s="2">
        <v>100.938</v>
      </c>
      <c r="N115" s="2">
        <v>0.54571007897202517</v>
      </c>
      <c r="O115" s="2">
        <v>26.875</v>
      </c>
      <c r="P115" s="2">
        <v>0.30196629213483145</v>
      </c>
      <c r="R115" s="2">
        <v>1.96566</v>
      </c>
      <c r="S115" s="2">
        <v>6.1269999999999998</v>
      </c>
      <c r="T115" s="2">
        <v>3.8773572965447409E-2</v>
      </c>
      <c r="U115" s="2">
        <v>17.030999999999999</v>
      </c>
      <c r="V115" s="2">
        <v>7.7929030634423122E-2</v>
      </c>
    </row>
    <row r="116" spans="12:22">
      <c r="L116" s="2">
        <v>2.3999847656249997</v>
      </c>
      <c r="M116" s="2">
        <v>89.25</v>
      </c>
      <c r="N116" s="2">
        <v>0.48252289806298643</v>
      </c>
      <c r="O116" s="2">
        <v>28.9375</v>
      </c>
      <c r="P116" s="2">
        <v>0.32514044943820225</v>
      </c>
      <c r="R116" s="2">
        <v>1.98353</v>
      </c>
      <c r="S116" s="2">
        <v>5.8979999999999997</v>
      </c>
      <c r="T116" s="2">
        <v>3.732438931780787E-2</v>
      </c>
      <c r="U116" s="2">
        <v>15.743</v>
      </c>
      <c r="V116" s="2">
        <v>7.2035507561371809E-2</v>
      </c>
    </row>
    <row r="117" spans="12:22">
      <c r="L117" s="2">
        <v>2.42160625</v>
      </c>
      <c r="M117" s="2">
        <v>78.828000000000003</v>
      </c>
      <c r="N117" s="2">
        <v>0.42664971222058629</v>
      </c>
      <c r="O117" s="2">
        <v>30</v>
      </c>
      <c r="P117" s="2">
        <v>0.33707865168539325</v>
      </c>
      <c r="R117" s="2">
        <v>2.0013999999999998</v>
      </c>
      <c r="S117" s="2">
        <v>5.625</v>
      </c>
      <c r="T117" s="2">
        <v>3.5596759903809644E-2</v>
      </c>
      <c r="U117" s="2">
        <v>14.625</v>
      </c>
      <c r="V117" s="2">
        <v>6.6919856322496515E-2</v>
      </c>
    </row>
    <row r="118" spans="12:22">
      <c r="L118" s="2">
        <v>2.4432277343750002</v>
      </c>
      <c r="M118" s="2">
        <v>70.125</v>
      </c>
      <c r="N118" s="2">
        <v>0.37682849876665969</v>
      </c>
      <c r="O118" s="2">
        <v>31.0625</v>
      </c>
      <c r="P118" s="2">
        <v>0.34901685393258425</v>
      </c>
      <c r="R118" s="2">
        <v>2.0192700000000001</v>
      </c>
      <c r="S118" s="2">
        <v>5.6719999999999997</v>
      </c>
      <c r="T118" s="2">
        <v>3.5894190608783696E-2</v>
      </c>
      <c r="U118" s="2">
        <v>13.593999999999999</v>
      </c>
      <c r="V118" s="2">
        <v>6.2202292434052488E-2</v>
      </c>
    </row>
    <row r="119" spans="12:22">
      <c r="L119" s="2">
        <v>2.46484921875</v>
      </c>
      <c r="M119" s="2">
        <v>61.984000000000002</v>
      </c>
      <c r="N119" s="2">
        <v>0.33522477388760352</v>
      </c>
      <c r="O119" s="2">
        <v>31.343800000000002</v>
      </c>
      <c r="P119" s="2">
        <v>0.35217752808988767</v>
      </c>
      <c r="R119" s="2">
        <v>2.03714</v>
      </c>
      <c r="S119" s="2">
        <v>5.7169999999999996</v>
      </c>
      <c r="T119" s="2">
        <v>3.6178964688014167E-2</v>
      </c>
      <c r="U119" s="2">
        <v>12.688000000000001</v>
      </c>
      <c r="V119" s="2">
        <v>5.8056693129561424E-2</v>
      </c>
    </row>
    <row r="120" spans="12:22">
      <c r="L120" s="2">
        <v>2.4864707031249997</v>
      </c>
      <c r="M120" s="2">
        <v>53.811999999999998</v>
      </c>
      <c r="N120" s="2">
        <v>0.29630762758858065</v>
      </c>
      <c r="O120" s="2">
        <v>30.390599999999999</v>
      </c>
      <c r="P120" s="2">
        <v>0.34146741573033706</v>
      </c>
      <c r="R120" s="2">
        <v>2.0550099999999998</v>
      </c>
      <c r="S120" s="2">
        <v>5.4029999999999996</v>
      </c>
      <c r="T120" s="2">
        <v>3.419187444627262E-2</v>
      </c>
      <c r="U120" s="2">
        <v>11.781000000000001</v>
      </c>
      <c r="V120" s="2">
        <v>5.3906518108398735E-2</v>
      </c>
    </row>
    <row r="121" spans="12:22">
      <c r="L121" s="2">
        <v>2.5080921875</v>
      </c>
      <c r="M121" s="2">
        <v>48.655999999999999</v>
      </c>
      <c r="N121" s="2">
        <v>0.25724228923265197</v>
      </c>
      <c r="O121" s="2">
        <v>30.4375</v>
      </c>
      <c r="P121" s="2">
        <v>0.3419943820224719</v>
      </c>
      <c r="R121" s="2">
        <v>2.0728800000000001</v>
      </c>
      <c r="S121" s="2">
        <v>4.992</v>
      </c>
      <c r="T121" s="2">
        <v>3.1590937855967595E-2</v>
      </c>
      <c r="U121" s="2">
        <v>11</v>
      </c>
      <c r="V121" s="2">
        <v>5.0332883387860627E-2</v>
      </c>
    </row>
    <row r="122" spans="12:22">
      <c r="L122" s="2">
        <v>2.5297136718750002</v>
      </c>
      <c r="M122" s="2">
        <v>43.844000000000001</v>
      </c>
      <c r="N122" s="2">
        <v>0.23259460389697306</v>
      </c>
      <c r="O122" s="2">
        <v>29.484400000000001</v>
      </c>
      <c r="P122" s="2">
        <v>0.33128539325842699</v>
      </c>
      <c r="R122" s="2">
        <v>2.0907399999999998</v>
      </c>
      <c r="S122" s="2">
        <v>4.9690000000000003</v>
      </c>
      <c r="T122" s="2">
        <v>3.1445386659916467E-2</v>
      </c>
      <c r="U122" s="2">
        <v>10.968999999999999</v>
      </c>
      <c r="V122" s="2">
        <v>5.0191036171040287E-2</v>
      </c>
    </row>
    <row r="123" spans="12:22">
      <c r="L123" s="2">
        <v>2.55133515625</v>
      </c>
      <c r="M123" s="2">
        <v>38.859000000000002</v>
      </c>
      <c r="N123" s="2">
        <v>0.20959137235405476</v>
      </c>
      <c r="O123" s="2">
        <v>28.6875</v>
      </c>
      <c r="P123" s="2">
        <v>0.3223314606741573</v>
      </c>
      <c r="R123" s="2">
        <v>2.1086100000000001</v>
      </c>
      <c r="S123" s="2">
        <v>4.0620000000000003</v>
      </c>
      <c r="T123" s="2">
        <v>2.5705606885204405E-2</v>
      </c>
      <c r="U123" s="2">
        <v>10.061999999999999</v>
      </c>
      <c r="V123" s="2">
        <v>4.6040861149877599E-2</v>
      </c>
    </row>
    <row r="124" spans="12:22">
      <c r="L124" s="2">
        <v>2.5729566406249997</v>
      </c>
      <c r="M124" s="2">
        <v>35.875</v>
      </c>
      <c r="N124" s="2">
        <v>0.18576113352582369</v>
      </c>
      <c r="O124" s="2">
        <v>27.718800000000002</v>
      </c>
      <c r="P124" s="2">
        <v>0.31144719101123597</v>
      </c>
      <c r="R124" s="2">
        <v>2.1264799999999999</v>
      </c>
      <c r="S124" s="2">
        <v>4.032</v>
      </c>
      <c r="T124" s="2">
        <v>2.5515757499050752E-2</v>
      </c>
      <c r="U124" s="2">
        <v>10</v>
      </c>
      <c r="V124" s="2">
        <v>4.5757166716236933E-2</v>
      </c>
    </row>
    <row r="125" spans="12:22">
      <c r="L125" s="2">
        <v>2.594578125</v>
      </c>
      <c r="M125" s="2">
        <v>32</v>
      </c>
      <c r="N125" s="2">
        <v>0.17149645295141214</v>
      </c>
      <c r="O125" s="2">
        <v>26.625</v>
      </c>
      <c r="P125" s="2">
        <v>0.2991573033707865</v>
      </c>
      <c r="R125" s="2">
        <v>2.1443500000000002</v>
      </c>
      <c r="S125" s="2">
        <v>3.25</v>
      </c>
      <c r="T125" s="2">
        <v>2.0567016833312239E-2</v>
      </c>
      <c r="U125" s="2">
        <v>9.25</v>
      </c>
      <c r="V125" s="2">
        <v>4.2325379212519165E-2</v>
      </c>
    </row>
    <row r="126" spans="12:22">
      <c r="L126" s="2">
        <v>2.6161996093750002</v>
      </c>
      <c r="M126" s="2">
        <v>30</v>
      </c>
      <c r="N126" s="2">
        <v>0.15297244583819342</v>
      </c>
      <c r="O126" s="2">
        <v>24.781199999999998</v>
      </c>
      <c r="P126" s="2">
        <v>0.27844044943820223</v>
      </c>
      <c r="R126" s="2">
        <v>2.16222</v>
      </c>
      <c r="S126" s="2">
        <v>2.391</v>
      </c>
      <c r="T126" s="2">
        <v>1.5130996076446019E-2</v>
      </c>
      <c r="U126" s="2">
        <v>9</v>
      </c>
      <c r="V126" s="2">
        <v>4.1181450044613238E-2</v>
      </c>
    </row>
    <row r="127" spans="12:22">
      <c r="L127" s="2">
        <v>2.63782109375</v>
      </c>
      <c r="M127" s="2">
        <v>28</v>
      </c>
      <c r="N127" s="2">
        <v>0.14341166797330632</v>
      </c>
      <c r="O127" s="2">
        <v>23.8125</v>
      </c>
      <c r="P127" s="2">
        <v>0.2675561797752809</v>
      </c>
      <c r="R127" s="2">
        <v>2.1800899999999999</v>
      </c>
      <c r="S127" s="2">
        <v>2.2050000000000001</v>
      </c>
      <c r="T127" s="2">
        <v>1.3953929882293379E-2</v>
      </c>
      <c r="U127" s="2">
        <v>8.7010000000000005</v>
      </c>
      <c r="V127" s="2">
        <v>3.9813310759797757E-2</v>
      </c>
    </row>
    <row r="128" spans="12:22">
      <c r="L128" s="2">
        <v>2.6594425781249997</v>
      </c>
      <c r="M128" s="2">
        <v>26</v>
      </c>
      <c r="N128" s="2">
        <v>0.13385089010841922</v>
      </c>
      <c r="O128" s="2">
        <v>22.843800000000002</v>
      </c>
      <c r="P128" s="2">
        <v>0.25667191011235957</v>
      </c>
      <c r="R128" s="2">
        <v>2.1979600000000001</v>
      </c>
      <c r="S128" s="2">
        <v>2</v>
      </c>
      <c r="T128" s="2">
        <v>1.2656625743576762E-2</v>
      </c>
      <c r="U128" s="2">
        <v>8.4730000000000008</v>
      </c>
      <c r="V128" s="2">
        <v>3.8770047358667556E-2</v>
      </c>
    </row>
    <row r="129" spans="12:22">
      <c r="L129" s="2">
        <v>2.6810640625</v>
      </c>
      <c r="M129" s="2">
        <v>25</v>
      </c>
      <c r="N129" s="2">
        <v>0.12429011224353215</v>
      </c>
      <c r="O129" s="2">
        <v>21.875</v>
      </c>
      <c r="P129" s="2">
        <v>0.24578651685393257</v>
      </c>
      <c r="R129" s="2">
        <v>2.21583</v>
      </c>
      <c r="S129" s="2">
        <v>2</v>
      </c>
      <c r="T129" s="2">
        <v>1.2656625743576762E-2</v>
      </c>
      <c r="U129" s="2">
        <v>8.3119999999999994</v>
      </c>
      <c r="V129" s="2">
        <v>3.8033356974536137E-2</v>
      </c>
    </row>
    <row r="130" spans="12:22">
      <c r="L130" s="2">
        <v>2.7026855468750002</v>
      </c>
      <c r="M130" s="2">
        <v>24</v>
      </c>
      <c r="N130" s="2">
        <v>0.1195097233110886</v>
      </c>
      <c r="O130" s="2">
        <v>20.859400000000001</v>
      </c>
      <c r="P130" s="2">
        <v>0.23437528089887641</v>
      </c>
      <c r="R130" s="2">
        <v>2.2336999999999998</v>
      </c>
      <c r="S130" s="2">
        <v>1.925</v>
      </c>
      <c r="T130" s="2">
        <v>1.2182002278192633E-2</v>
      </c>
      <c r="U130" s="2">
        <v>8.734</v>
      </c>
      <c r="V130" s="2">
        <v>3.9964309409961339E-2</v>
      </c>
    </row>
    <row r="131" spans="12:22">
      <c r="L131" s="2">
        <v>2.72430703125</v>
      </c>
      <c r="M131" s="2">
        <v>22</v>
      </c>
      <c r="N131" s="2">
        <v>0.11472933437864505</v>
      </c>
      <c r="O131" s="2">
        <v>18.9375</v>
      </c>
      <c r="P131" s="2">
        <v>0.2127808988764045</v>
      </c>
      <c r="R131" s="2">
        <v>2.2515700000000001</v>
      </c>
      <c r="S131" s="2">
        <v>2</v>
      </c>
      <c r="T131" s="2">
        <v>1.2656625743576762E-2</v>
      </c>
      <c r="U131" s="2">
        <v>8.9689999999999994</v>
      </c>
      <c r="V131" s="2">
        <v>4.1039602827792905E-2</v>
      </c>
    </row>
    <row r="132" spans="12:22">
      <c r="L132" s="2">
        <v>2.7459285156249997</v>
      </c>
      <c r="M132" s="2">
        <v>21</v>
      </c>
      <c r="N132" s="2">
        <v>0.10516855651375796</v>
      </c>
      <c r="O132" s="2">
        <v>17.953099999999999</v>
      </c>
      <c r="P132" s="2">
        <v>0.20172022471910112</v>
      </c>
      <c r="R132" s="2">
        <v>2.2694399999999999</v>
      </c>
      <c r="S132" s="2">
        <v>1.96</v>
      </c>
      <c r="T132" s="2">
        <v>1.2403493228705226E-2</v>
      </c>
      <c r="U132" s="2">
        <v>8.5779999999999994</v>
      </c>
      <c r="V132" s="2">
        <v>3.9250497609188036E-2</v>
      </c>
    </row>
    <row r="133" spans="12:22">
      <c r="L133" s="2">
        <v>2.76755</v>
      </c>
      <c r="M133" s="2">
        <v>21</v>
      </c>
      <c r="N133" s="2">
        <v>0.10038816758131443</v>
      </c>
      <c r="O133" s="2">
        <v>16</v>
      </c>
      <c r="P133" s="2">
        <v>0.1797752808988764</v>
      </c>
      <c r="R133" s="2">
        <v>2.2873100000000002</v>
      </c>
      <c r="S133" s="2">
        <v>2</v>
      </c>
      <c r="T133" s="2">
        <v>1.2656625743576762E-2</v>
      </c>
      <c r="U133" s="2">
        <v>9</v>
      </c>
      <c r="V133" s="2">
        <v>4.1181450044613238E-2</v>
      </c>
    </row>
  </sheetData>
  <mergeCells count="23">
    <mergeCell ref="A16:A17"/>
    <mergeCell ref="A18:A19"/>
    <mergeCell ref="M3:N3"/>
    <mergeCell ref="O3:P3"/>
    <mergeCell ref="U3:V3"/>
    <mergeCell ref="S3:T3"/>
    <mergeCell ref="A4:A6"/>
    <mergeCell ref="A1:I1"/>
    <mergeCell ref="L2:V2"/>
    <mergeCell ref="A21:A25"/>
    <mergeCell ref="A26:A28"/>
    <mergeCell ref="A29:A31"/>
    <mergeCell ref="F4:F6"/>
    <mergeCell ref="F8:F10"/>
    <mergeCell ref="F13:F15"/>
    <mergeCell ref="F16:F18"/>
    <mergeCell ref="F19:F20"/>
    <mergeCell ref="F22:F23"/>
    <mergeCell ref="F24:F26"/>
    <mergeCell ref="F27:F28"/>
    <mergeCell ref="A7:A9"/>
    <mergeCell ref="A10:A11"/>
    <mergeCell ref="A12:A15"/>
  </mergeCells>
  <pageMargins left="0.7" right="0.7" top="0.75" bottom="0.75" header="0.3" footer="0.3"/>
  <pageSetup scale="30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04807-44D2-430A-8CC9-06D5958D6C6E}">
  <sheetPr>
    <pageSetUpPr fitToPage="1"/>
  </sheetPr>
  <dimension ref="A1:O85"/>
  <sheetViews>
    <sheetView topLeftCell="A64" zoomScale="112" zoomScaleNormal="112" workbookViewId="0">
      <selection activeCell="E80" sqref="E80"/>
    </sheetView>
  </sheetViews>
  <sheetFormatPr defaultColWidth="8.77734375" defaultRowHeight="14.4"/>
  <cols>
    <col min="11" max="11" width="12.77734375" bestFit="1" customWidth="1"/>
    <col min="12" max="12" width="15.44140625" customWidth="1"/>
    <col min="13" max="13" width="12" bestFit="1" customWidth="1"/>
    <col min="14" max="14" width="14.33203125" customWidth="1"/>
    <col min="15" max="15" width="13.109375" bestFit="1" customWidth="1"/>
  </cols>
  <sheetData>
    <row r="1" spans="1:15" ht="15" thickBot="1">
      <c r="A1" t="s">
        <v>186</v>
      </c>
      <c r="C1" s="276" t="s">
        <v>181</v>
      </c>
      <c r="D1" s="277"/>
      <c r="E1" s="277"/>
      <c r="F1" s="277"/>
      <c r="G1" s="278"/>
      <c r="H1" s="28"/>
      <c r="I1" s="28"/>
      <c r="L1" s="24"/>
      <c r="M1" s="24"/>
    </row>
    <row r="2" spans="1:15" ht="15" thickBot="1">
      <c r="A2" s="9" t="s">
        <v>114</v>
      </c>
      <c r="B2" s="7" t="s">
        <v>105</v>
      </c>
      <c r="C2" s="101" t="s">
        <v>115</v>
      </c>
      <c r="D2" s="102" t="s">
        <v>116</v>
      </c>
      <c r="E2" s="102" t="s">
        <v>117</v>
      </c>
      <c r="F2" s="265">
        <v>0.34100000000000003</v>
      </c>
      <c r="G2" s="266">
        <v>0.35499999999999998</v>
      </c>
      <c r="H2" s="28"/>
      <c r="I2" s="28"/>
      <c r="L2" s="24"/>
      <c r="M2" s="276" t="s">
        <v>205</v>
      </c>
      <c r="N2" s="277"/>
      <c r="O2" s="278"/>
    </row>
    <row r="3" spans="1:15" ht="15" thickBot="1">
      <c r="A3" s="47">
        <v>1</v>
      </c>
      <c r="B3" s="48">
        <v>1</v>
      </c>
      <c r="C3" s="37">
        <v>48.942999999999998</v>
      </c>
      <c r="D3" s="44">
        <v>20.617000000000001</v>
      </c>
      <c r="E3" s="44">
        <v>17.691000000000003</v>
      </c>
      <c r="F3" s="44">
        <v>42.1245121876469</v>
      </c>
      <c r="G3" s="38">
        <v>36.146129170667926</v>
      </c>
      <c r="H3" s="24"/>
      <c r="I3" s="24"/>
      <c r="K3" s="5"/>
      <c r="L3" s="114" t="s">
        <v>184</v>
      </c>
      <c r="M3" s="339" t="s">
        <v>222</v>
      </c>
      <c r="N3" s="340"/>
      <c r="O3" s="115" t="s">
        <v>118</v>
      </c>
    </row>
    <row r="4" spans="1:15">
      <c r="A4" s="272">
        <v>2</v>
      </c>
      <c r="B4" s="50">
        <v>2</v>
      </c>
      <c r="C4" s="51">
        <v>45.19</v>
      </c>
      <c r="D4" s="24">
        <v>15.625</v>
      </c>
      <c r="E4" s="24">
        <v>14.667999999999999</v>
      </c>
      <c r="F4" s="24">
        <v>34.576233680017708</v>
      </c>
      <c r="G4" s="52">
        <v>32.45850851958398</v>
      </c>
      <c r="H4" s="24"/>
      <c r="I4" s="24"/>
      <c r="K4" s="15" t="s">
        <v>38</v>
      </c>
      <c r="L4" s="106">
        <v>28.847124999999998</v>
      </c>
      <c r="M4" s="107">
        <v>34.964537212752774</v>
      </c>
      <c r="N4" s="108">
        <v>35.549942849533835</v>
      </c>
      <c r="O4" s="109">
        <v>29.485519937713391</v>
      </c>
    </row>
    <row r="5" spans="1:15" ht="15" thickBot="1">
      <c r="A5" s="274"/>
      <c r="B5" s="32">
        <v>3</v>
      </c>
      <c r="C5" s="51">
        <v>19.396999999999998</v>
      </c>
      <c r="D5" s="24">
        <v>5.476</v>
      </c>
      <c r="E5" s="24">
        <v>6.51</v>
      </c>
      <c r="F5" s="24">
        <v>28.23116976852091</v>
      </c>
      <c r="G5" s="52">
        <v>33.561891014074341</v>
      </c>
      <c r="H5" s="24"/>
      <c r="I5" s="24"/>
      <c r="K5" s="54" t="s">
        <v>180</v>
      </c>
      <c r="L5" s="106">
        <v>33.593374999999995</v>
      </c>
      <c r="M5" s="110">
        <v>37.215697598206873</v>
      </c>
      <c r="N5" s="106">
        <v>42.235970297107009</v>
      </c>
      <c r="O5" s="111">
        <v>20.548332104686125</v>
      </c>
    </row>
    <row r="6" spans="1:15" ht="15.6">
      <c r="A6" s="272">
        <v>3</v>
      </c>
      <c r="B6" s="50">
        <v>4</v>
      </c>
      <c r="C6" s="51">
        <v>30.158999999999999</v>
      </c>
      <c r="D6" s="24">
        <v>11.641999999999999</v>
      </c>
      <c r="E6" s="24">
        <v>16.103999999999999</v>
      </c>
      <c r="F6" s="24">
        <v>38.602075665638786</v>
      </c>
      <c r="G6" s="52">
        <v>53.396995921615435</v>
      </c>
      <c r="H6" s="24"/>
      <c r="I6" s="24"/>
      <c r="K6" s="54" t="s">
        <v>103</v>
      </c>
      <c r="L6" s="106">
        <v>28.017153846153853</v>
      </c>
      <c r="M6" s="260" t="s">
        <v>194</v>
      </c>
      <c r="N6" s="261" t="s">
        <v>195</v>
      </c>
      <c r="O6" s="111">
        <v>27.117137906774033</v>
      </c>
    </row>
    <row r="7" spans="1:15" ht="15" thickBot="1">
      <c r="A7" s="274"/>
      <c r="B7" s="32">
        <v>5</v>
      </c>
      <c r="C7" s="51">
        <v>30.81</v>
      </c>
      <c r="D7" s="24">
        <v>9.6319999999999997</v>
      </c>
      <c r="E7" s="24">
        <v>9.6120000000000001</v>
      </c>
      <c r="F7" s="24">
        <v>31.262577085361894</v>
      </c>
      <c r="G7" s="52">
        <v>31.197663096397278</v>
      </c>
      <c r="H7" s="24"/>
      <c r="I7" s="24"/>
      <c r="K7" s="54" t="s">
        <v>119</v>
      </c>
      <c r="L7" s="106">
        <v>30.907307692307693</v>
      </c>
      <c r="M7" s="110">
        <v>39.826415324866019</v>
      </c>
      <c r="N7" s="106">
        <v>41.139432252313206</v>
      </c>
      <c r="O7" s="111">
        <v>19.034152422820767</v>
      </c>
    </row>
    <row r="8" spans="1:15" ht="16.2" thickBot="1">
      <c r="A8" s="47">
        <v>4</v>
      </c>
      <c r="B8" s="48">
        <v>6</v>
      </c>
      <c r="C8" s="51">
        <v>20.417999999999999</v>
      </c>
      <c r="D8" s="24">
        <v>8.0719999999999992</v>
      </c>
      <c r="E8" s="24">
        <v>7.9</v>
      </c>
      <c r="F8" s="24">
        <v>39.533744735037708</v>
      </c>
      <c r="G8" s="52">
        <v>38.691350768929375</v>
      </c>
      <c r="H8" s="24"/>
      <c r="I8" s="24"/>
      <c r="K8" s="55" t="s">
        <v>173</v>
      </c>
      <c r="L8" s="112">
        <v>40.257899999999999</v>
      </c>
      <c r="M8" s="262" t="s">
        <v>196</v>
      </c>
      <c r="N8" s="112">
        <v>35.916062072888209</v>
      </c>
      <c r="O8" s="113">
        <v>45.098709999999997</v>
      </c>
    </row>
    <row r="9" spans="1:15" ht="15.6">
      <c r="A9" s="272">
        <v>5</v>
      </c>
      <c r="B9" s="50">
        <v>7</v>
      </c>
      <c r="C9" s="51">
        <v>19.687999999999999</v>
      </c>
      <c r="D9" s="24">
        <v>8.093</v>
      </c>
      <c r="E9" s="24">
        <v>6.8520000000000003</v>
      </c>
      <c r="F9" s="24">
        <v>41.106257618854123</v>
      </c>
      <c r="G9" s="52">
        <v>34.802925639983748</v>
      </c>
      <c r="H9" s="24"/>
      <c r="I9" s="24"/>
      <c r="K9" s="263" t="s">
        <v>185</v>
      </c>
      <c r="L9" s="264"/>
      <c r="M9" s="24"/>
      <c r="O9" s="24"/>
    </row>
    <row r="10" spans="1:15" ht="15" thickBot="1">
      <c r="A10" s="274"/>
      <c r="B10" s="32">
        <v>8</v>
      </c>
      <c r="C10" s="58">
        <v>16.172000000000001</v>
      </c>
      <c r="D10" s="56">
        <v>8.5820000000000007</v>
      </c>
      <c r="E10" s="59">
        <v>9.8710000000000004</v>
      </c>
      <c r="F10" s="56">
        <v>53.067029433588921</v>
      </c>
      <c r="G10" s="60">
        <v>61.037595844669802</v>
      </c>
      <c r="H10" s="24" t="s">
        <v>178</v>
      </c>
      <c r="I10" s="24" t="s">
        <v>179</v>
      </c>
      <c r="L10" s="24"/>
      <c r="M10" s="24"/>
    </row>
    <row r="11" spans="1:15" ht="15" thickBot="1">
      <c r="B11" s="3" t="s">
        <v>0</v>
      </c>
      <c r="C11" s="61">
        <f>AVERAGE(C3:C10)</f>
        <v>28.847124999999998</v>
      </c>
      <c r="D11" s="62"/>
      <c r="E11" s="62"/>
      <c r="F11" s="62">
        <f>AVERAGE(F3:F10)</f>
        <v>38.562950021833373</v>
      </c>
      <c r="G11" s="63">
        <f>AVERAGE(G3:G10)</f>
        <v>40.161632496990229</v>
      </c>
      <c r="H11" s="28">
        <f>SUM(F11:G11)</f>
        <v>78.72458251882361</v>
      </c>
      <c r="I11" s="28">
        <f>100-H11</f>
        <v>21.27541748117639</v>
      </c>
      <c r="L11" s="24"/>
      <c r="M11" s="24"/>
    </row>
    <row r="12" spans="1:15">
      <c r="B12" s="3"/>
      <c r="C12" s="28"/>
      <c r="D12" s="28"/>
      <c r="E12" s="28" t="s">
        <v>1</v>
      </c>
      <c r="F12" s="28">
        <f>_xlfn.STDEV.S(F3:F10)</f>
        <v>7.6195281703576496</v>
      </c>
      <c r="G12" s="28">
        <f>_xlfn.STDEV.S(G3:G10)</f>
        <v>10.962467652637438</v>
      </c>
      <c r="H12" s="28"/>
      <c r="I12" s="28"/>
      <c r="L12" s="24"/>
      <c r="M12" s="24"/>
    </row>
    <row r="13" spans="1:15">
      <c r="B13" s="3"/>
      <c r="C13" s="28"/>
      <c r="D13" s="28"/>
      <c r="E13" s="28" t="s">
        <v>2</v>
      </c>
      <c r="F13" s="28">
        <f>F12/SQRT(8)</f>
        <v>2.6939100193509105</v>
      </c>
      <c r="G13" s="28">
        <f>G12/SQRT(8)</f>
        <v>3.8758176078590525</v>
      </c>
      <c r="H13" s="28"/>
      <c r="I13" s="28"/>
      <c r="L13" s="24"/>
      <c r="M13" s="24"/>
      <c r="N13" s="267"/>
    </row>
    <row r="14" spans="1:15" ht="15" thickBot="1">
      <c r="A14" s="3"/>
      <c r="B14" s="3"/>
      <c r="C14" s="28"/>
      <c r="D14" s="28"/>
      <c r="E14" s="28"/>
      <c r="F14" s="28"/>
      <c r="G14" s="28"/>
      <c r="H14" s="28"/>
      <c r="I14" s="28"/>
      <c r="L14" s="24"/>
      <c r="M14" s="24"/>
    </row>
    <row r="15" spans="1:15" ht="15" thickBot="1">
      <c r="C15" s="276" t="s">
        <v>209</v>
      </c>
      <c r="D15" s="277"/>
      <c r="E15" s="277"/>
      <c r="F15" s="277"/>
      <c r="G15" s="278"/>
      <c r="H15" s="28"/>
      <c r="I15" s="28"/>
      <c r="L15" s="24"/>
      <c r="M15" s="24"/>
    </row>
    <row r="16" spans="1:15" ht="15" thickBot="1">
      <c r="A16" s="6" t="s">
        <v>114</v>
      </c>
      <c r="B16" s="9" t="s">
        <v>105</v>
      </c>
      <c r="C16" s="101" t="s">
        <v>115</v>
      </c>
      <c r="D16" s="102" t="s">
        <v>117</v>
      </c>
      <c r="E16" s="102" t="s">
        <v>120</v>
      </c>
      <c r="F16" s="265">
        <v>0.35499999999999998</v>
      </c>
      <c r="G16" s="266" t="s">
        <v>217</v>
      </c>
      <c r="H16" s="28"/>
      <c r="I16" s="28"/>
      <c r="L16" s="24"/>
      <c r="M16" s="24"/>
    </row>
    <row r="17" spans="1:13" ht="15" thickBot="1">
      <c r="A17" s="47">
        <v>1</v>
      </c>
      <c r="B17" s="48">
        <v>1</v>
      </c>
      <c r="C17" s="37">
        <v>35.405000000000001</v>
      </c>
      <c r="D17" s="44">
        <v>14.189</v>
      </c>
      <c r="E17" s="44">
        <v>13.404</v>
      </c>
      <c r="F17" s="44">
        <v>40.076260415195598</v>
      </c>
      <c r="G17" s="38">
        <v>37.859059454879258</v>
      </c>
      <c r="H17" s="24"/>
      <c r="I17" s="24"/>
      <c r="L17" s="24"/>
      <c r="M17" s="24"/>
    </row>
    <row r="18" spans="1:13" ht="15" thickBot="1">
      <c r="A18" s="47">
        <v>2</v>
      </c>
      <c r="B18" s="48">
        <v>2</v>
      </c>
      <c r="C18" s="51">
        <v>40.767000000000003</v>
      </c>
      <c r="D18" s="24">
        <v>15.3</v>
      </c>
      <c r="E18" s="24">
        <v>21.331</v>
      </c>
      <c r="F18" s="24">
        <v>37.530355434542642</v>
      </c>
      <c r="G18" s="52">
        <v>52.324183776093406</v>
      </c>
      <c r="H18" s="24"/>
      <c r="I18" s="24"/>
      <c r="L18" s="24"/>
      <c r="M18" s="24"/>
    </row>
    <row r="19" spans="1:13" ht="15" thickBot="1">
      <c r="A19" s="64">
        <v>3</v>
      </c>
      <c r="B19" s="65">
        <v>3</v>
      </c>
      <c r="C19" s="51">
        <v>33.261000000000003</v>
      </c>
      <c r="D19" s="24">
        <v>8.7129999999999992</v>
      </c>
      <c r="E19" s="24">
        <v>13.135999999999999</v>
      </c>
      <c r="F19" s="24">
        <v>26.195844983614439</v>
      </c>
      <c r="G19" s="52">
        <v>39.493701331890193</v>
      </c>
      <c r="H19" s="24"/>
      <c r="I19" s="24"/>
      <c r="L19" s="24"/>
      <c r="M19" s="24"/>
    </row>
    <row r="20" spans="1:13">
      <c r="A20" s="272">
        <v>4</v>
      </c>
      <c r="B20" s="50">
        <v>4</v>
      </c>
      <c r="C20" s="51">
        <v>33.625</v>
      </c>
      <c r="D20" s="24">
        <v>21.082000000000001</v>
      </c>
      <c r="E20" s="24">
        <v>18.306000000000001</v>
      </c>
      <c r="F20" s="24">
        <v>62.697397769516733</v>
      </c>
      <c r="G20" s="52">
        <v>54.441635687732344</v>
      </c>
      <c r="H20" s="24"/>
      <c r="I20" s="24"/>
      <c r="L20" s="24"/>
      <c r="M20" s="24"/>
    </row>
    <row r="21" spans="1:13" ht="15" thickBot="1">
      <c r="A21" s="274"/>
      <c r="B21" s="32">
        <v>5</v>
      </c>
      <c r="C21" s="51">
        <v>16.314</v>
      </c>
      <c r="D21" s="24">
        <v>7.6210000000000004</v>
      </c>
      <c r="E21" s="24">
        <v>9.0190000000000001</v>
      </c>
      <c r="F21" s="24">
        <v>46.714478362142948</v>
      </c>
      <c r="G21" s="52">
        <v>55.283805320583546</v>
      </c>
      <c r="H21" s="24"/>
      <c r="I21" s="24"/>
      <c r="L21" s="24"/>
      <c r="M21" s="24"/>
    </row>
    <row r="22" spans="1:13" ht="15" thickBot="1">
      <c r="A22" s="64">
        <v>5</v>
      </c>
      <c r="B22" s="65">
        <v>6</v>
      </c>
      <c r="C22" s="51">
        <v>43.140999999999998</v>
      </c>
      <c r="D22" s="24">
        <v>16.850999999999999</v>
      </c>
      <c r="E22" s="24">
        <v>18.975999999999999</v>
      </c>
      <c r="F22" s="24">
        <v>39.060290674764147</v>
      </c>
      <c r="G22" s="52">
        <v>43.985999397325052</v>
      </c>
      <c r="H22" s="24"/>
      <c r="I22" s="24"/>
      <c r="L22" s="24"/>
      <c r="M22" s="24"/>
    </row>
    <row r="23" spans="1:13">
      <c r="A23" s="272">
        <v>6</v>
      </c>
      <c r="B23" s="50">
        <v>7</v>
      </c>
      <c r="C23" s="51">
        <v>28.78</v>
      </c>
      <c r="D23" s="24">
        <v>8.7509999999999994</v>
      </c>
      <c r="E23" s="24">
        <v>10.512</v>
      </c>
      <c r="F23" s="24">
        <v>30.406532314107015</v>
      </c>
      <c r="G23" s="52">
        <v>36.525364836692148</v>
      </c>
      <c r="H23" s="24"/>
      <c r="I23" s="24"/>
      <c r="L23" s="24"/>
      <c r="M23" s="24"/>
    </row>
    <row r="24" spans="1:13" ht="15" thickBot="1">
      <c r="A24" s="274"/>
      <c r="B24" s="32">
        <v>8</v>
      </c>
      <c r="C24" s="58">
        <v>37.454000000000001</v>
      </c>
      <c r="D24" s="56">
        <v>18.555</v>
      </c>
      <c r="E24" s="56">
        <v>15.74</v>
      </c>
      <c r="F24" s="56">
        <v>49.540770011213752</v>
      </c>
      <c r="G24" s="60">
        <v>42.024883857531904</v>
      </c>
      <c r="H24" s="24" t="s">
        <v>178</v>
      </c>
      <c r="I24" s="24" t="s">
        <v>179</v>
      </c>
      <c r="L24" s="24"/>
      <c r="M24" s="24"/>
    </row>
    <row r="25" spans="1:13" ht="15" thickBot="1">
      <c r="B25" s="3" t="s">
        <v>0</v>
      </c>
      <c r="C25" s="61">
        <f>AVERAGE(C17:C24)</f>
        <v>33.593374999999995</v>
      </c>
      <c r="D25" s="62"/>
      <c r="E25" s="62"/>
      <c r="F25" s="62">
        <f>AVERAGE(F17:F24)</f>
        <v>41.527741245637159</v>
      </c>
      <c r="G25" s="63">
        <f>AVERAGE(G17:G24)</f>
        <v>45.242329207840982</v>
      </c>
      <c r="H25" s="28">
        <f>SUM(F25:G25)</f>
        <v>86.770070453478141</v>
      </c>
      <c r="I25" s="28">
        <f>100-H25</f>
        <v>13.229929546521859</v>
      </c>
      <c r="L25" s="24"/>
      <c r="M25" s="24"/>
    </row>
    <row r="26" spans="1:13">
      <c r="B26" s="3"/>
      <c r="C26" s="28"/>
      <c r="D26" s="28"/>
      <c r="E26" s="28" t="s">
        <v>1</v>
      </c>
      <c r="F26" s="28">
        <f>_xlfn.STDEV.S(F17:F24)</f>
        <v>11.477852976085767</v>
      </c>
      <c r="G26" s="28">
        <f>_xlfn.STDEV.S(G17:G24)</f>
        <v>7.6633294525075142</v>
      </c>
      <c r="H26" s="28"/>
      <c r="I26" s="28"/>
      <c r="L26" s="24"/>
      <c r="M26" s="24"/>
    </row>
    <row r="27" spans="1:13">
      <c r="B27" s="3"/>
      <c r="C27" s="28"/>
      <c r="D27" s="28"/>
      <c r="E27" s="28" t="s">
        <v>2</v>
      </c>
      <c r="F27" s="28">
        <f>F26/SQRT(8)</f>
        <v>4.0580338364262207</v>
      </c>
      <c r="G27" s="28">
        <f>G26/SQRT(8)</f>
        <v>2.7093961111673277</v>
      </c>
      <c r="H27" s="28"/>
      <c r="I27" s="28"/>
      <c r="L27" s="24"/>
      <c r="M27" s="24"/>
    </row>
    <row r="28" spans="1:13" ht="15" thickBot="1">
      <c r="A28" s="3"/>
      <c r="B28" s="3"/>
      <c r="C28" s="28"/>
      <c r="D28" s="28"/>
      <c r="E28" s="28"/>
      <c r="F28" s="28"/>
      <c r="G28" s="28"/>
      <c r="H28" s="28"/>
      <c r="I28" s="28"/>
      <c r="L28" s="24"/>
      <c r="M28" s="24"/>
    </row>
    <row r="29" spans="1:13" ht="15" thickBot="1">
      <c r="C29" s="276" t="s">
        <v>210</v>
      </c>
      <c r="D29" s="277"/>
      <c r="E29" s="277"/>
      <c r="F29" s="277"/>
      <c r="G29" s="278"/>
      <c r="H29" s="28"/>
      <c r="I29" s="28"/>
      <c r="L29" s="24"/>
      <c r="M29" s="24"/>
    </row>
    <row r="30" spans="1:13" ht="15" thickBot="1">
      <c r="A30" s="9" t="s">
        <v>114</v>
      </c>
      <c r="B30" s="7" t="s">
        <v>105</v>
      </c>
      <c r="C30" s="101" t="s">
        <v>115</v>
      </c>
      <c r="D30" s="102" t="s">
        <v>121</v>
      </c>
      <c r="E30" s="102" t="s">
        <v>117</v>
      </c>
      <c r="F30" s="265" t="s">
        <v>218</v>
      </c>
      <c r="G30" s="266">
        <v>0.35499999999999998</v>
      </c>
      <c r="H30" s="28"/>
      <c r="I30" s="28"/>
      <c r="L30" s="24"/>
      <c r="M30" s="24"/>
    </row>
    <row r="31" spans="1:13">
      <c r="A31" s="272">
        <v>1</v>
      </c>
      <c r="B31" s="50">
        <v>1</v>
      </c>
      <c r="C31" s="37">
        <v>39.177999999999997</v>
      </c>
      <c r="D31" s="44">
        <v>20.68</v>
      </c>
      <c r="E31" s="44">
        <v>17.789000000000001</v>
      </c>
      <c r="F31" s="44">
        <v>52.784726121803054</v>
      </c>
      <c r="G31" s="38">
        <v>45.405584766961056</v>
      </c>
      <c r="H31" s="24"/>
      <c r="I31" s="24"/>
      <c r="L31" s="24"/>
      <c r="M31" s="24"/>
    </row>
    <row r="32" spans="1:13">
      <c r="A32" s="273"/>
      <c r="B32" s="65">
        <v>2</v>
      </c>
      <c r="C32" s="51">
        <v>18.765000000000001</v>
      </c>
      <c r="D32" s="24">
        <v>8.2149999999999999</v>
      </c>
      <c r="E32" s="24">
        <v>8.1379999999999999</v>
      </c>
      <c r="F32" s="24">
        <v>43.778310684785502</v>
      </c>
      <c r="G32" s="52">
        <v>43.367972288835595</v>
      </c>
      <c r="H32" s="24"/>
      <c r="I32" s="24"/>
      <c r="L32" s="24"/>
      <c r="M32" s="24"/>
    </row>
    <row r="33" spans="1:13" ht="15" thickBot="1">
      <c r="A33" s="274"/>
      <c r="B33" s="32">
        <v>3</v>
      </c>
      <c r="C33" s="51">
        <v>31.402999999999999</v>
      </c>
      <c r="D33" s="24">
        <v>10.532</v>
      </c>
      <c r="E33" s="24">
        <v>9.766</v>
      </c>
      <c r="F33" s="24">
        <v>33.538196987548965</v>
      </c>
      <c r="G33" s="52">
        <v>31.09893959175875</v>
      </c>
      <c r="H33" s="24"/>
      <c r="I33" s="24"/>
      <c r="L33" s="24"/>
      <c r="M33" s="24"/>
    </row>
    <row r="34" spans="1:13">
      <c r="A34" s="272">
        <v>2</v>
      </c>
      <c r="B34" s="50">
        <v>4</v>
      </c>
      <c r="C34" s="51">
        <v>33.395000000000003</v>
      </c>
      <c r="D34" s="24">
        <v>10.952999999999999</v>
      </c>
      <c r="E34" s="24">
        <v>10.11</v>
      </c>
      <c r="F34" s="24">
        <v>32.798323102260817</v>
      </c>
      <c r="G34" s="52">
        <v>30.273993112741426</v>
      </c>
      <c r="H34" s="24"/>
      <c r="I34" s="24"/>
      <c r="L34" s="24"/>
      <c r="M34" s="24"/>
    </row>
    <row r="35" spans="1:13">
      <c r="A35" s="273"/>
      <c r="B35" s="65">
        <v>5</v>
      </c>
      <c r="C35" s="51">
        <v>15.663</v>
      </c>
      <c r="D35" s="24">
        <v>8.2530000000000001</v>
      </c>
      <c r="E35" s="24">
        <v>8.8659999999999997</v>
      </c>
      <c r="F35" s="24">
        <v>52.691055353380577</v>
      </c>
      <c r="G35" s="52">
        <v>56.60473727893762</v>
      </c>
      <c r="H35" s="24"/>
      <c r="I35" s="24"/>
      <c r="L35" s="24"/>
      <c r="M35" s="24"/>
    </row>
    <row r="36" spans="1:13">
      <c r="A36" s="273"/>
      <c r="B36" s="65">
        <v>6</v>
      </c>
      <c r="C36" s="51">
        <v>45.267000000000003</v>
      </c>
      <c r="D36" s="24">
        <v>14.227</v>
      </c>
      <c r="E36" s="24">
        <v>18.21</v>
      </c>
      <c r="F36" s="24">
        <v>31.429076369098901</v>
      </c>
      <c r="G36" s="52">
        <v>40.227980648154279</v>
      </c>
      <c r="H36" s="24"/>
      <c r="I36" s="24"/>
      <c r="L36" s="24"/>
      <c r="M36" s="24"/>
    </row>
    <row r="37" spans="1:13">
      <c r="A37" s="273"/>
      <c r="B37" s="65">
        <v>7</v>
      </c>
      <c r="C37" s="51">
        <v>29.545999999999999</v>
      </c>
      <c r="D37" s="24">
        <v>12.753</v>
      </c>
      <c r="E37" s="24">
        <v>11.336</v>
      </c>
      <c r="F37" s="24">
        <v>43.163203140865093</v>
      </c>
      <c r="G37" s="52">
        <v>38.367291680768979</v>
      </c>
      <c r="H37" s="24"/>
      <c r="I37" s="24"/>
      <c r="L37" s="24"/>
      <c r="M37" s="24"/>
    </row>
    <row r="38" spans="1:13" ht="15" thickBot="1">
      <c r="A38" s="274"/>
      <c r="B38" s="32">
        <v>8</v>
      </c>
      <c r="C38" s="51">
        <v>31.518000000000001</v>
      </c>
      <c r="D38" s="24">
        <v>21.067999999999969</v>
      </c>
      <c r="E38" s="24">
        <v>10.378</v>
      </c>
      <c r="F38" s="24">
        <v>66.844342915159501</v>
      </c>
      <c r="G38" s="52">
        <v>32.927216193920934</v>
      </c>
      <c r="H38" s="24"/>
      <c r="I38" s="24"/>
      <c r="L38" s="24"/>
      <c r="M38" s="24"/>
    </row>
    <row r="39" spans="1:13" ht="15" thickBot="1">
      <c r="A39" s="47">
        <v>3</v>
      </c>
      <c r="B39" s="48">
        <v>9</v>
      </c>
      <c r="C39" s="51">
        <v>37.759</v>
      </c>
      <c r="D39" s="24">
        <v>8.33</v>
      </c>
      <c r="E39" s="24">
        <v>9.6120000000000001</v>
      </c>
      <c r="F39" s="24">
        <v>22.060965597605868</v>
      </c>
      <c r="G39" s="52">
        <v>25.456182631955297</v>
      </c>
      <c r="H39" s="24"/>
      <c r="I39" s="24"/>
      <c r="L39" s="24"/>
      <c r="M39" s="24"/>
    </row>
    <row r="40" spans="1:13">
      <c r="A40" s="272">
        <v>4</v>
      </c>
      <c r="B40" s="50">
        <v>10</v>
      </c>
      <c r="C40" s="51">
        <v>19.302</v>
      </c>
      <c r="D40" s="24">
        <v>10.417</v>
      </c>
      <c r="E40" s="24">
        <v>9.4209999999999994</v>
      </c>
      <c r="F40" s="24">
        <v>53.968500673505339</v>
      </c>
      <c r="G40" s="52">
        <v>48.808413635892649</v>
      </c>
      <c r="H40" s="24"/>
      <c r="I40" s="24"/>
      <c r="L40" s="24"/>
      <c r="M40" s="24"/>
    </row>
    <row r="41" spans="1:13">
      <c r="A41" s="273"/>
      <c r="B41" s="65">
        <v>11</v>
      </c>
      <c r="C41" s="51">
        <v>26.808</v>
      </c>
      <c r="D41" s="24">
        <v>13.154999999999999</v>
      </c>
      <c r="E41" s="24">
        <v>7.2</v>
      </c>
      <c r="F41" s="24">
        <v>49.071172784243508</v>
      </c>
      <c r="G41" s="52">
        <v>26.85765443151298</v>
      </c>
      <c r="H41" s="24"/>
      <c r="I41" s="24"/>
      <c r="L41" s="24"/>
      <c r="M41" s="24"/>
    </row>
    <row r="42" spans="1:13" ht="15" thickBot="1">
      <c r="A42" s="274"/>
      <c r="B42" s="32">
        <v>12</v>
      </c>
      <c r="C42" s="51">
        <v>19.55</v>
      </c>
      <c r="D42" s="24">
        <v>8.5399999999999991</v>
      </c>
      <c r="E42" s="24">
        <v>9.1910000000000007</v>
      </c>
      <c r="F42" s="24">
        <v>43.682864450127873</v>
      </c>
      <c r="G42" s="52">
        <v>47.012787723785166</v>
      </c>
      <c r="H42" s="24"/>
      <c r="I42" s="24"/>
      <c r="L42" s="24"/>
      <c r="M42" s="24"/>
    </row>
    <row r="43" spans="1:13" ht="15" thickBot="1">
      <c r="A43" s="53">
        <v>5</v>
      </c>
      <c r="B43" s="32">
        <v>13</v>
      </c>
      <c r="C43" s="58">
        <v>16.068999999999999</v>
      </c>
      <c r="D43" s="56">
        <v>5.7489999999999997</v>
      </c>
      <c r="E43" s="56">
        <v>9.609</v>
      </c>
      <c r="F43" s="56">
        <v>35.776961852013194</v>
      </c>
      <c r="G43" s="60">
        <v>59.798369531395856</v>
      </c>
      <c r="H43" s="24" t="s">
        <v>178</v>
      </c>
      <c r="I43" s="24" t="s">
        <v>179</v>
      </c>
      <c r="L43" s="24"/>
      <c r="M43" s="24"/>
    </row>
    <row r="44" spans="1:13" ht="15" thickBot="1">
      <c r="B44" s="3" t="s">
        <v>0</v>
      </c>
      <c r="C44" s="61">
        <f>AVERAGE(C31:C43)</f>
        <v>28.017153846153853</v>
      </c>
      <c r="D44" s="62"/>
      <c r="E44" s="62"/>
      <c r="F44" s="62">
        <f>AVERAGE(F31:F43)</f>
        <v>43.199053848646017</v>
      </c>
      <c r="G44" s="63">
        <f>AVERAGE(G31:G43)</f>
        <v>40.477471039740038</v>
      </c>
      <c r="H44" s="28">
        <f>SUM(F44:G44)</f>
        <v>83.676524888386055</v>
      </c>
      <c r="I44" s="28">
        <f>100-H44</f>
        <v>16.323475111613945</v>
      </c>
      <c r="L44" s="24"/>
      <c r="M44" s="24"/>
    </row>
    <row r="45" spans="1:13">
      <c r="B45" s="3"/>
      <c r="C45" s="28"/>
      <c r="D45" s="28"/>
      <c r="E45" s="28" t="s">
        <v>1</v>
      </c>
      <c r="F45" s="28">
        <f>_xlfn.STDEV.S(F31:F43)</f>
        <v>12.02103195940272</v>
      </c>
      <c r="G45" s="28">
        <f>_xlfn.STDEV.S(G31:G43)</f>
        <v>10.96536167656236</v>
      </c>
      <c r="H45" s="28"/>
      <c r="I45" s="28"/>
      <c r="L45" s="24"/>
      <c r="M45" s="24"/>
    </row>
    <row r="46" spans="1:13">
      <c r="B46" s="3"/>
      <c r="C46" s="28"/>
      <c r="D46" s="28"/>
      <c r="E46" s="28" t="s">
        <v>2</v>
      </c>
      <c r="F46" s="28">
        <f>F45/SQRT(13)</f>
        <v>3.3340343933552199</v>
      </c>
      <c r="G46" s="28">
        <f>G45/SQRT(13)</f>
        <v>3.0412441368348744</v>
      </c>
      <c r="H46" s="28"/>
      <c r="I46" s="28"/>
      <c r="L46" s="24"/>
      <c r="M46" s="24"/>
    </row>
    <row r="47" spans="1:13" ht="15" thickBot="1">
      <c r="C47" s="24"/>
      <c r="D47" s="24"/>
      <c r="E47" s="24"/>
      <c r="F47" s="24"/>
      <c r="G47" s="24"/>
      <c r="H47" s="24"/>
      <c r="I47" s="24"/>
      <c r="L47" s="24"/>
      <c r="M47" s="24"/>
    </row>
    <row r="48" spans="1:13" ht="15" thickBot="1">
      <c r="C48" s="276" t="s">
        <v>210</v>
      </c>
      <c r="D48" s="277"/>
      <c r="E48" s="277"/>
      <c r="F48" s="277"/>
      <c r="G48" s="278"/>
      <c r="H48" s="28"/>
      <c r="I48" s="28"/>
      <c r="L48" s="24"/>
      <c r="M48" s="24"/>
    </row>
    <row r="49" spans="1:13" ht="15" thickBot="1">
      <c r="A49" s="9" t="s">
        <v>114</v>
      </c>
      <c r="B49" s="7" t="s">
        <v>105</v>
      </c>
      <c r="C49" s="101" t="s">
        <v>115</v>
      </c>
      <c r="D49" s="102" t="s">
        <v>122</v>
      </c>
      <c r="E49" s="102" t="s">
        <v>117</v>
      </c>
      <c r="F49" s="265" t="s">
        <v>219</v>
      </c>
      <c r="G49" s="266" t="s">
        <v>220</v>
      </c>
      <c r="H49" s="28"/>
      <c r="I49" s="28"/>
      <c r="L49" s="24"/>
      <c r="M49" s="24"/>
    </row>
    <row r="50" spans="1:13">
      <c r="A50" s="272">
        <v>1</v>
      </c>
      <c r="B50" s="50">
        <v>1</v>
      </c>
      <c r="C50" s="37">
        <v>36.942</v>
      </c>
      <c r="D50" s="44">
        <v>25.594999999999999</v>
      </c>
      <c r="E50" s="44">
        <v>14.882999999999999</v>
      </c>
      <c r="F50" s="44">
        <v>69.284283471387582</v>
      </c>
      <c r="G50" s="38">
        <v>40.287477667695306</v>
      </c>
      <c r="H50" s="24"/>
      <c r="I50" s="24"/>
      <c r="L50" s="24"/>
      <c r="M50" s="24"/>
    </row>
    <row r="51" spans="1:13">
      <c r="A51" s="273"/>
      <c r="B51" s="65">
        <v>2</v>
      </c>
      <c r="C51" s="51">
        <v>20.797000000000001</v>
      </c>
      <c r="D51" s="24">
        <v>9.5540000000000003</v>
      </c>
      <c r="E51" s="24">
        <v>11.919</v>
      </c>
      <c r="F51" s="24">
        <v>45.939318170890033</v>
      </c>
      <c r="G51" s="52">
        <v>57.311150646727896</v>
      </c>
      <c r="H51" s="24"/>
      <c r="I51" s="24"/>
      <c r="L51" s="24"/>
      <c r="M51" s="24"/>
    </row>
    <row r="52" spans="1:13">
      <c r="A52" s="273"/>
      <c r="B52" s="65">
        <v>3</v>
      </c>
      <c r="C52" s="51">
        <v>37.451999999999998</v>
      </c>
      <c r="D52" s="24">
        <v>12.946</v>
      </c>
      <c r="E52" s="24">
        <v>16.82</v>
      </c>
      <c r="F52" s="24">
        <v>34.566912314429132</v>
      </c>
      <c r="G52" s="52">
        <v>44.910819181886147</v>
      </c>
      <c r="H52" s="24"/>
      <c r="I52" s="24"/>
      <c r="L52" s="24"/>
      <c r="M52" s="24"/>
    </row>
    <row r="53" spans="1:13">
      <c r="A53" s="273"/>
      <c r="B53" s="65">
        <v>4</v>
      </c>
      <c r="C53" s="51">
        <v>39.761000000000003</v>
      </c>
      <c r="D53" s="24">
        <v>14.58</v>
      </c>
      <c r="E53" s="24">
        <v>16.460999999999999</v>
      </c>
      <c r="F53" s="24">
        <v>36.669097859711776</v>
      </c>
      <c r="G53" s="52">
        <v>41.399864188526443</v>
      </c>
      <c r="H53" s="24"/>
      <c r="I53" s="24"/>
      <c r="L53" s="24"/>
      <c r="M53" s="24"/>
    </row>
    <row r="54" spans="1:13" ht="15" thickBot="1">
      <c r="A54" s="274"/>
      <c r="B54" s="32">
        <v>5</v>
      </c>
      <c r="C54" s="51">
        <v>24.815999999999999</v>
      </c>
      <c r="D54" s="24">
        <v>10.092000000000001</v>
      </c>
      <c r="E54" s="24">
        <v>10.733000000000001</v>
      </c>
      <c r="F54" s="24">
        <v>40.667311411992266</v>
      </c>
      <c r="G54" s="52">
        <v>43.250322372662801</v>
      </c>
      <c r="H54" s="24"/>
      <c r="I54" s="24"/>
      <c r="L54" s="24"/>
      <c r="M54" s="24"/>
    </row>
    <row r="55" spans="1:13" ht="15" thickBot="1">
      <c r="A55" s="47">
        <v>2</v>
      </c>
      <c r="B55" s="48">
        <v>6</v>
      </c>
      <c r="C55" s="51">
        <v>22.768999999999998</v>
      </c>
      <c r="D55" s="24">
        <v>9.0030000000000001</v>
      </c>
      <c r="E55" s="24">
        <v>10.347</v>
      </c>
      <c r="F55" s="24">
        <v>39.540603452062015</v>
      </c>
      <c r="G55" s="52">
        <v>45.443365980060612</v>
      </c>
      <c r="H55" s="24"/>
      <c r="I55" s="24"/>
      <c r="L55" s="24"/>
      <c r="M55" s="24"/>
    </row>
    <row r="56" spans="1:13" ht="15" thickBot="1">
      <c r="A56" s="47">
        <v>3</v>
      </c>
      <c r="B56" s="48">
        <v>7</v>
      </c>
      <c r="C56" s="51">
        <v>26.36</v>
      </c>
      <c r="D56" s="24">
        <v>11.257</v>
      </c>
      <c r="E56" s="24">
        <v>14.269</v>
      </c>
      <c r="F56" s="24">
        <v>42.704855842185133</v>
      </c>
      <c r="G56" s="52">
        <v>54.131259484066774</v>
      </c>
      <c r="H56" s="24"/>
      <c r="I56" s="24"/>
      <c r="L56" s="24"/>
      <c r="M56" s="24"/>
    </row>
    <row r="57" spans="1:13" ht="15" thickBot="1">
      <c r="A57" s="47">
        <v>4</v>
      </c>
      <c r="B57" s="48">
        <v>8</v>
      </c>
      <c r="C57" s="51">
        <v>29.297000000000001</v>
      </c>
      <c r="D57" s="24">
        <v>16.984999999999999</v>
      </c>
      <c r="E57" s="24">
        <v>11.443</v>
      </c>
      <c r="F57" s="24">
        <v>57.97521930573096</v>
      </c>
      <c r="G57" s="52">
        <v>39.05860668327815</v>
      </c>
      <c r="H57" s="24"/>
      <c r="I57" s="24"/>
      <c r="L57" s="24"/>
      <c r="M57" s="24"/>
    </row>
    <row r="58" spans="1:13">
      <c r="A58" s="272">
        <v>5</v>
      </c>
      <c r="B58" s="50">
        <v>9</v>
      </c>
      <c r="C58" s="51">
        <v>52.755000000000003</v>
      </c>
      <c r="D58" s="24">
        <v>26.974</v>
      </c>
      <c r="E58" s="24">
        <v>18.626000000000001</v>
      </c>
      <c r="F58" s="24">
        <v>51.130698511989387</v>
      </c>
      <c r="G58" s="52">
        <v>35.306606008909107</v>
      </c>
      <c r="H58" s="24"/>
      <c r="I58" s="24"/>
      <c r="L58" s="24"/>
      <c r="M58" s="24"/>
    </row>
    <row r="59" spans="1:13" ht="15" thickBot="1">
      <c r="A59" s="274"/>
      <c r="B59" s="32">
        <v>10</v>
      </c>
      <c r="C59" s="51">
        <v>31.372</v>
      </c>
      <c r="D59" s="24">
        <v>14.897</v>
      </c>
      <c r="E59" s="24">
        <v>13.000999999999999</v>
      </c>
      <c r="F59" s="24">
        <v>47.485018487823538</v>
      </c>
      <c r="G59" s="52">
        <v>41.441412724722682</v>
      </c>
      <c r="H59" s="24"/>
      <c r="I59" s="24"/>
      <c r="L59" s="24"/>
      <c r="M59" s="24"/>
    </row>
    <row r="60" spans="1:13">
      <c r="A60" s="272">
        <v>6</v>
      </c>
      <c r="B60" s="50">
        <v>11</v>
      </c>
      <c r="C60" s="51">
        <v>24.823</v>
      </c>
      <c r="D60" s="24">
        <v>9.8510000000000009</v>
      </c>
      <c r="E60" s="24">
        <v>11.87</v>
      </c>
      <c r="F60" s="24">
        <v>39.684969584659392</v>
      </c>
      <c r="G60" s="52">
        <v>47.818555372033998</v>
      </c>
      <c r="H60" s="24"/>
      <c r="I60" s="24"/>
      <c r="L60" s="24"/>
      <c r="M60" s="24"/>
    </row>
    <row r="61" spans="1:13" ht="15" thickBot="1">
      <c r="A61" s="274"/>
      <c r="B61" s="32">
        <v>12</v>
      </c>
      <c r="C61" s="51">
        <v>25.547000000000001</v>
      </c>
      <c r="D61" s="24">
        <v>10.298999999999999</v>
      </c>
      <c r="E61" s="24">
        <v>10.409000000000001</v>
      </c>
      <c r="F61" s="24">
        <v>40.3139311856578</v>
      </c>
      <c r="G61" s="52">
        <v>40.744510118604929</v>
      </c>
      <c r="H61" s="24"/>
      <c r="I61" s="24"/>
      <c r="L61" s="24"/>
      <c r="M61" s="24"/>
    </row>
    <row r="62" spans="1:13" ht="15" thickBot="1">
      <c r="A62" s="47">
        <v>7</v>
      </c>
      <c r="B62" s="48">
        <v>13</v>
      </c>
      <c r="C62" s="58">
        <v>29.103999999999999</v>
      </c>
      <c r="D62" s="56">
        <v>15.938000000000001</v>
      </c>
      <c r="E62" s="56">
        <v>12.593999999999999</v>
      </c>
      <c r="F62" s="56">
        <v>54.762231995601979</v>
      </c>
      <c r="G62" s="60">
        <v>43.272402418911483</v>
      </c>
      <c r="H62" s="24" t="s">
        <v>178</v>
      </c>
      <c r="I62" s="24" t="s">
        <v>179</v>
      </c>
      <c r="L62" s="24"/>
      <c r="M62" s="24"/>
    </row>
    <row r="63" spans="1:13" ht="15" thickBot="1">
      <c r="B63" s="3" t="s">
        <v>0</v>
      </c>
      <c r="C63" s="61">
        <f>AVERAGE(C50:C62)</f>
        <v>30.907307692307693</v>
      </c>
      <c r="D63" s="62"/>
      <c r="E63" s="62"/>
      <c r="F63" s="62">
        <f>AVERAGE(F50:F62)</f>
        <v>46.209573199547769</v>
      </c>
      <c r="G63" s="63">
        <f>AVERAGE(G50:G62)</f>
        <v>44.182796372929715</v>
      </c>
      <c r="H63" s="28">
        <f>SUM(F63:G63)</f>
        <v>90.392369572477492</v>
      </c>
      <c r="I63" s="28">
        <f>100-H63</f>
        <v>9.6076304275225084</v>
      </c>
      <c r="L63" s="24"/>
      <c r="M63" s="24"/>
    </row>
    <row r="64" spans="1:13">
      <c r="B64" s="3"/>
      <c r="C64" s="28"/>
      <c r="D64" s="28"/>
      <c r="E64" s="28" t="s">
        <v>1</v>
      </c>
      <c r="F64" s="28">
        <f>_xlfn.STDEV.S(F50:F62)</f>
        <v>9.8374880938708014</v>
      </c>
      <c r="G64" s="28">
        <f>_xlfn.STDEV.S(G50:G62)</f>
        <v>6.0253700920537216</v>
      </c>
      <c r="H64" s="28"/>
      <c r="I64" s="28"/>
      <c r="L64" s="24"/>
      <c r="M64" s="24"/>
    </row>
    <row r="65" spans="1:13">
      <c r="B65" s="3"/>
      <c r="C65" s="28"/>
      <c r="D65" s="28"/>
      <c r="E65" s="28" t="s">
        <v>2</v>
      </c>
      <c r="F65" s="28">
        <f>F64/SQRT(13)</f>
        <v>2.7284282880167443</v>
      </c>
      <c r="G65" s="28">
        <f>G64/SQRT(13)</f>
        <v>1.6711369861959131</v>
      </c>
      <c r="H65" s="28"/>
      <c r="I65" s="28"/>
      <c r="L65" s="24"/>
      <c r="M65" s="24"/>
    </row>
    <row r="66" spans="1:13" ht="15" thickBot="1">
      <c r="C66" s="24"/>
      <c r="D66" s="24"/>
      <c r="E66" s="24"/>
      <c r="F66" s="24"/>
      <c r="G66" s="24"/>
      <c r="H66" s="24"/>
      <c r="I66" s="24"/>
      <c r="L66" s="24"/>
      <c r="M66" s="24"/>
    </row>
    <row r="67" spans="1:13" ht="15" thickBot="1">
      <c r="C67" s="276" t="s">
        <v>211</v>
      </c>
      <c r="D67" s="277"/>
      <c r="E67" s="277"/>
      <c r="F67" s="277"/>
      <c r="G67" s="278"/>
      <c r="H67" s="28"/>
      <c r="I67" s="28"/>
      <c r="L67" s="24"/>
      <c r="M67" s="24"/>
    </row>
    <row r="68" spans="1:13" ht="15" thickBot="1">
      <c r="A68" s="9" t="s">
        <v>114</v>
      </c>
      <c r="B68" s="7" t="s">
        <v>105</v>
      </c>
      <c r="C68" s="35" t="s">
        <v>115</v>
      </c>
      <c r="D68" s="45" t="s">
        <v>123</v>
      </c>
      <c r="E68" s="45" t="s">
        <v>117</v>
      </c>
      <c r="F68" s="45" t="s">
        <v>221</v>
      </c>
      <c r="G68" s="36" t="s">
        <v>220</v>
      </c>
      <c r="H68" s="28"/>
      <c r="I68" s="28"/>
      <c r="L68" s="24"/>
      <c r="M68" s="24"/>
    </row>
    <row r="69" spans="1:13" ht="15" thickBot="1">
      <c r="A69" s="47">
        <v>1</v>
      </c>
      <c r="B69" s="48">
        <v>1</v>
      </c>
      <c r="C69" s="37">
        <v>80.423000000000002</v>
      </c>
      <c r="D69" s="44">
        <v>13.135999999999999</v>
      </c>
      <c r="E69" s="44">
        <v>23.189</v>
      </c>
      <c r="F69" s="44">
        <v>16.333635900177807</v>
      </c>
      <c r="G69" s="38">
        <v>28.833791328351342</v>
      </c>
      <c r="H69" s="24"/>
      <c r="I69" s="24"/>
      <c r="L69" s="24"/>
      <c r="M69" s="24"/>
    </row>
    <row r="70" spans="1:13" ht="15" thickBot="1">
      <c r="A70" s="47">
        <v>2</v>
      </c>
      <c r="B70" s="48">
        <v>2</v>
      </c>
      <c r="C70" s="51">
        <v>90.876000000000005</v>
      </c>
      <c r="D70" s="24">
        <v>17.344000000000001</v>
      </c>
      <c r="E70" s="24">
        <v>28.277000000000001</v>
      </c>
      <c r="F70" s="24">
        <v>19.085347066332144</v>
      </c>
      <c r="G70" s="52">
        <v>31.116026233549015</v>
      </c>
      <c r="H70" s="24"/>
      <c r="I70" s="24"/>
      <c r="L70" s="24"/>
      <c r="M70" s="24"/>
    </row>
    <row r="71" spans="1:13" ht="15" thickBot="1">
      <c r="A71" s="47">
        <v>3</v>
      </c>
      <c r="B71" s="48">
        <v>3</v>
      </c>
      <c r="C71" s="51">
        <v>37.795000000000002</v>
      </c>
      <c r="D71" s="24">
        <v>8.2629999999999999</v>
      </c>
      <c r="E71" s="24">
        <v>11.962</v>
      </c>
      <c r="F71" s="24">
        <v>21.862680248710145</v>
      </c>
      <c r="G71" s="52">
        <v>31.649689112316445</v>
      </c>
      <c r="H71" s="24"/>
      <c r="I71" s="24"/>
      <c r="L71" s="24"/>
      <c r="M71" s="24"/>
    </row>
    <row r="72" spans="1:13">
      <c r="A72" s="272">
        <v>4</v>
      </c>
      <c r="B72" s="50">
        <v>4</v>
      </c>
      <c r="C72" s="51">
        <v>29.718</v>
      </c>
      <c r="D72" s="24">
        <v>8.4649999999999999</v>
      </c>
      <c r="E72" s="24">
        <v>9.2919999999999998</v>
      </c>
      <c r="F72" s="24">
        <v>28.484420216703683</v>
      </c>
      <c r="G72" s="52">
        <v>31.267245440473786</v>
      </c>
      <c r="H72" s="24"/>
      <c r="I72" s="24"/>
      <c r="L72" s="24"/>
      <c r="M72" s="24"/>
    </row>
    <row r="73" spans="1:13">
      <c r="A73" s="273"/>
      <c r="B73" s="65">
        <v>5</v>
      </c>
      <c r="C73" s="51">
        <v>42.677</v>
      </c>
      <c r="D73" s="24">
        <v>6.9829999999999997</v>
      </c>
      <c r="E73" s="24">
        <v>13.731999999999999</v>
      </c>
      <c r="F73" s="24">
        <v>16.362443470721935</v>
      </c>
      <c r="G73" s="52">
        <v>32.176582233990203</v>
      </c>
      <c r="H73" s="24"/>
      <c r="I73" s="24"/>
      <c r="L73" s="24"/>
      <c r="M73" s="24"/>
    </row>
    <row r="74" spans="1:13">
      <c r="A74" s="273"/>
      <c r="B74" s="65">
        <v>6</v>
      </c>
      <c r="C74" s="51">
        <v>26.890999999999998</v>
      </c>
      <c r="D74" s="24">
        <v>4.0810000000000004</v>
      </c>
      <c r="E74" s="24">
        <v>10.581</v>
      </c>
      <c r="F74" s="24">
        <v>15.176081216763976</v>
      </c>
      <c r="G74" s="52">
        <v>39.347737161131974</v>
      </c>
      <c r="H74" s="24"/>
      <c r="I74" s="24"/>
      <c r="L74" s="24"/>
      <c r="M74" s="24"/>
    </row>
    <row r="75" spans="1:13" ht="15" thickBot="1">
      <c r="A75" s="274"/>
      <c r="B75" s="32">
        <v>7</v>
      </c>
      <c r="C75" s="51">
        <v>18.908999999999999</v>
      </c>
      <c r="D75" s="24">
        <v>4.3289999999999997</v>
      </c>
      <c r="E75" s="24">
        <v>5.9969999999999999</v>
      </c>
      <c r="F75" s="24">
        <v>22.893860066634936</v>
      </c>
      <c r="G75" s="52">
        <v>31.715056322386168</v>
      </c>
      <c r="H75" s="24"/>
      <c r="I75" s="24"/>
      <c r="L75" s="24"/>
      <c r="M75" s="24"/>
    </row>
    <row r="76" spans="1:13">
      <c r="A76" s="272">
        <v>5</v>
      </c>
      <c r="B76" s="50">
        <v>8</v>
      </c>
      <c r="C76" s="51">
        <v>18.306000000000001</v>
      </c>
      <c r="D76" s="24">
        <v>4.04</v>
      </c>
      <c r="E76" s="24">
        <v>7.851</v>
      </c>
      <c r="F76" s="24">
        <v>22.069266907025018</v>
      </c>
      <c r="G76" s="52">
        <v>42.887577843330057</v>
      </c>
      <c r="H76" s="24"/>
      <c r="I76" s="24"/>
      <c r="L76" s="24"/>
      <c r="M76" s="24"/>
    </row>
    <row r="77" spans="1:13">
      <c r="A77" s="273"/>
      <c r="B77" s="65">
        <v>9</v>
      </c>
      <c r="C77" s="51">
        <v>31.92</v>
      </c>
      <c r="D77" s="24">
        <v>3.274</v>
      </c>
      <c r="E77" s="24">
        <v>15.375999999999999</v>
      </c>
      <c r="F77" s="24">
        <v>10.25689223057644</v>
      </c>
      <c r="G77" s="52">
        <v>48.1704260651629</v>
      </c>
      <c r="H77" s="24"/>
      <c r="I77" s="24"/>
      <c r="L77" s="24"/>
      <c r="M77" s="24"/>
    </row>
    <row r="78" spans="1:13" ht="15" thickBot="1">
      <c r="A78" s="274"/>
      <c r="B78" s="32">
        <v>10</v>
      </c>
      <c r="C78" s="58">
        <v>25.064</v>
      </c>
      <c r="D78" s="56">
        <v>4.343</v>
      </c>
      <c r="E78" s="56">
        <v>10.526</v>
      </c>
      <c r="F78" s="56">
        <v>17.327641238429621</v>
      </c>
      <c r="G78" s="60">
        <v>41.996488988190229</v>
      </c>
      <c r="H78" s="24" t="s">
        <v>178</v>
      </c>
      <c r="I78" s="24" t="s">
        <v>179</v>
      </c>
      <c r="L78" s="24"/>
      <c r="M78" s="24"/>
    </row>
    <row r="79" spans="1:13" ht="15" thickBot="1">
      <c r="B79" s="3" t="s">
        <v>0</v>
      </c>
      <c r="C79" s="6">
        <f>AVERAGE(C69:C78)</f>
        <v>40.257899999999999</v>
      </c>
      <c r="D79" s="16"/>
      <c r="E79" s="16"/>
      <c r="F79" s="16">
        <f>AVERAGE(F69:F78)</f>
        <v>18.985226856207571</v>
      </c>
      <c r="G79" s="7">
        <f>AVERAGE(G69:G78)</f>
        <v>35.916062072888209</v>
      </c>
      <c r="H79" s="28">
        <f>F79+G79</f>
        <v>54.901288929095784</v>
      </c>
      <c r="I79" s="28">
        <f>100-H79</f>
        <v>45.098711070904216</v>
      </c>
      <c r="L79" s="24"/>
      <c r="M79" s="24"/>
    </row>
    <row r="80" spans="1:13">
      <c r="C80" s="24"/>
      <c r="D80" s="24"/>
      <c r="E80" s="28" t="s">
        <v>1</v>
      </c>
      <c r="F80" s="28">
        <f>_xlfn.STDEV.S(F69:F78)</f>
        <v>5.0625431289940108</v>
      </c>
      <c r="G80" s="28">
        <f>_xlfn.STDEV.S(G69:G78)</f>
        <v>6.6010432713821148</v>
      </c>
      <c r="H80" s="24"/>
      <c r="I80" s="24"/>
      <c r="L80" s="24"/>
      <c r="M80" s="24"/>
    </row>
    <row r="81" spans="3:13">
      <c r="C81" s="24"/>
      <c r="D81" s="24"/>
      <c r="E81" s="28" t="s">
        <v>2</v>
      </c>
      <c r="F81" s="28">
        <f>F80/SQRT(10)</f>
        <v>1.6009167040456684</v>
      </c>
      <c r="G81" s="28">
        <f>G80/SQRT(10)</f>
        <v>2.0874331670896455</v>
      </c>
      <c r="H81" s="24"/>
      <c r="I81" s="24"/>
      <c r="L81" s="24"/>
      <c r="M81" s="24"/>
    </row>
    <row r="82" spans="3:13">
      <c r="C82" s="24"/>
      <c r="D82" s="24"/>
      <c r="E82" s="24"/>
      <c r="F82" s="24"/>
      <c r="G82" s="24"/>
      <c r="H82" s="24"/>
      <c r="I82" s="24"/>
      <c r="L82" s="24"/>
      <c r="M82" s="24"/>
    </row>
    <row r="83" spans="3:13">
      <c r="C83" s="24"/>
      <c r="D83" s="24"/>
      <c r="E83" s="24"/>
      <c r="F83" s="24"/>
      <c r="G83" s="24"/>
      <c r="H83" s="24"/>
      <c r="I83" s="24"/>
      <c r="L83" s="24"/>
      <c r="M83" s="24"/>
    </row>
    <row r="84" spans="3:13">
      <c r="C84" s="24"/>
      <c r="D84" s="24"/>
      <c r="E84" s="24"/>
      <c r="F84" s="24"/>
      <c r="G84" s="24"/>
      <c r="H84" s="24"/>
      <c r="I84" s="24"/>
      <c r="L84" s="24"/>
      <c r="M84" s="24"/>
    </row>
    <row r="85" spans="3:13">
      <c r="C85" s="24"/>
      <c r="D85" s="24"/>
      <c r="E85" s="24"/>
      <c r="F85" s="24"/>
      <c r="G85" s="24"/>
      <c r="H85" s="24"/>
      <c r="I85" s="24"/>
      <c r="L85" s="24"/>
      <c r="M85" s="24"/>
    </row>
  </sheetData>
  <mergeCells count="20">
    <mergeCell ref="A34:A38"/>
    <mergeCell ref="C1:G1"/>
    <mergeCell ref="M2:O2"/>
    <mergeCell ref="M3:N3"/>
    <mergeCell ref="A4:A5"/>
    <mergeCell ref="A6:A7"/>
    <mergeCell ref="A9:A10"/>
    <mergeCell ref="C15:G15"/>
    <mergeCell ref="A20:A21"/>
    <mergeCell ref="A23:A24"/>
    <mergeCell ref="C29:G29"/>
    <mergeCell ref="A31:A33"/>
    <mergeCell ref="A72:A75"/>
    <mergeCell ref="A76:A78"/>
    <mergeCell ref="A40:A42"/>
    <mergeCell ref="C48:G48"/>
    <mergeCell ref="A50:A54"/>
    <mergeCell ref="A58:A59"/>
    <mergeCell ref="A60:A61"/>
    <mergeCell ref="C67:G67"/>
  </mergeCells>
  <pageMargins left="0.7" right="0.7" top="0.75" bottom="0.75" header="0.3" footer="0.3"/>
  <pageSetup scale="5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Fig1 and Supp. Fig1</vt:lpstr>
      <vt:lpstr>Fig2</vt:lpstr>
      <vt:lpstr>Fig3</vt:lpstr>
      <vt:lpstr>Fig4</vt:lpstr>
      <vt:lpstr>Fig5</vt:lpstr>
      <vt:lpstr>Fig5 - Area and Chann. estimate</vt:lpstr>
      <vt:lpstr>Fig6</vt:lpstr>
      <vt:lpstr>Fig7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Paola Cardenas</dc:creator>
  <cp:lastModifiedBy>Sandra Paola Cardenas</cp:lastModifiedBy>
  <cp:lastPrinted>2024-04-24T21:29:33Z</cp:lastPrinted>
  <dcterms:created xsi:type="dcterms:W3CDTF">2024-04-15T22:23:35Z</dcterms:created>
  <dcterms:modified xsi:type="dcterms:W3CDTF">2024-07-09T14:09:52Z</dcterms:modified>
</cp:coreProperties>
</file>